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Outline" sheetId="5" r:id="rId1"/>
    <sheet name="Personal Monthly Budget" sheetId="4" r:id="rId2"/>
    <sheet name="IncomeStatement" sheetId="2" r:id="rId3"/>
    <sheet name="Statement of Wealth" sheetId="1" r:id="rId4"/>
    <sheet name="Savings" sheetId="6" r:id="rId5"/>
  </sheets>
  <calcPr calcId="145621"/>
</workbook>
</file>

<file path=xl/calcChain.xml><?xml version="1.0" encoding="utf-8"?>
<calcChain xmlns="http://schemas.openxmlformats.org/spreadsheetml/2006/main">
  <c r="C16" i="6" l="1"/>
  <c r="C23" i="1"/>
  <c r="E6" i="4" l="1"/>
  <c r="E9" i="4"/>
  <c r="E12" i="4"/>
  <c r="J12" i="4"/>
  <c r="J21" i="4" s="1"/>
  <c r="E13" i="4"/>
  <c r="E22" i="4" s="1"/>
  <c r="J13" i="4"/>
  <c r="E14" i="4"/>
  <c r="J14" i="4"/>
  <c r="E15" i="4"/>
  <c r="J15" i="4"/>
  <c r="E16" i="4"/>
  <c r="J16" i="4"/>
  <c r="E17" i="4"/>
  <c r="J17" i="4"/>
  <c r="E18" i="4"/>
  <c r="J18" i="4"/>
  <c r="E19" i="4"/>
  <c r="J19" i="4"/>
  <c r="E20" i="4"/>
  <c r="J20" i="4"/>
  <c r="E21" i="4"/>
  <c r="H21" i="4"/>
  <c r="I21" i="4"/>
  <c r="C22" i="4"/>
  <c r="D22" i="4"/>
  <c r="J24" i="4"/>
  <c r="J30" i="4" s="1"/>
  <c r="E25" i="4"/>
  <c r="J25" i="4"/>
  <c r="E26" i="4"/>
  <c r="E32" i="4" s="1"/>
  <c r="J26" i="4"/>
  <c r="E27" i="4"/>
  <c r="J27" i="4"/>
  <c r="E28" i="4"/>
  <c r="J28" i="4"/>
  <c r="E29" i="4"/>
  <c r="J29" i="4"/>
  <c r="E30" i="4"/>
  <c r="H30" i="4"/>
  <c r="I30" i="4"/>
  <c r="E31" i="4"/>
  <c r="C32" i="4"/>
  <c r="D32" i="4"/>
  <c r="J60" i="4" s="1"/>
  <c r="J33" i="4"/>
  <c r="J34" i="4"/>
  <c r="E35" i="4"/>
  <c r="J35" i="4"/>
  <c r="E36" i="4"/>
  <c r="J36" i="4"/>
  <c r="E37" i="4"/>
  <c r="E39" i="4" s="1"/>
  <c r="H37" i="4"/>
  <c r="I37" i="4"/>
  <c r="E38" i="4"/>
  <c r="C39" i="4"/>
  <c r="D39" i="4"/>
  <c r="J40" i="4"/>
  <c r="J41" i="4"/>
  <c r="E42" i="4"/>
  <c r="J42" i="4"/>
  <c r="E43" i="4"/>
  <c r="H43" i="4"/>
  <c r="I43" i="4"/>
  <c r="E44" i="4"/>
  <c r="C45" i="4"/>
  <c r="D45" i="4"/>
  <c r="E45" i="4"/>
  <c r="J46" i="4"/>
  <c r="J49" i="4" s="1"/>
  <c r="J47" i="4"/>
  <c r="E48" i="4"/>
  <c r="J48" i="4"/>
  <c r="E49" i="4"/>
  <c r="H49" i="4"/>
  <c r="I49" i="4"/>
  <c r="E50" i="4"/>
  <c r="E51" i="4"/>
  <c r="E52" i="4"/>
  <c r="J52" i="4"/>
  <c r="C53" i="4"/>
  <c r="D53" i="4"/>
  <c r="J53" i="4"/>
  <c r="J56" i="4" s="1"/>
  <c r="J54" i="4"/>
  <c r="J55" i="4"/>
  <c r="E56" i="4"/>
  <c r="H56" i="4"/>
  <c r="I56" i="4"/>
  <c r="E57" i="4"/>
  <c r="E58" i="4"/>
  <c r="E59" i="4"/>
  <c r="E63" i="4" s="1"/>
  <c r="E60" i="4"/>
  <c r="E61" i="4"/>
  <c r="E62" i="4"/>
  <c r="C63" i="4"/>
  <c r="D63" i="4"/>
  <c r="E53" i="4" l="1"/>
  <c r="J6" i="4"/>
  <c r="J43" i="4"/>
  <c r="J58" i="4"/>
  <c r="J37" i="4"/>
  <c r="J62" i="4"/>
  <c r="J4" i="4"/>
  <c r="J8" i="4" s="1"/>
  <c r="C45" i="2"/>
  <c r="C34" i="2"/>
  <c r="C27" i="2"/>
  <c r="C19" i="2"/>
  <c r="C10" i="2"/>
  <c r="C12" i="2" s="1"/>
  <c r="C47" i="2" s="1"/>
  <c r="C48" i="2" s="1"/>
  <c r="C6" i="2"/>
  <c r="F17" i="1"/>
  <c r="F9" i="1"/>
  <c r="F19" i="1" s="1"/>
  <c r="F21" i="1" s="1"/>
  <c r="F23" i="1" s="1"/>
  <c r="C20" i="1"/>
  <c r="C11" i="1"/>
  <c r="C6" i="1"/>
</calcChain>
</file>

<file path=xl/sharedStrings.xml><?xml version="1.0" encoding="utf-8"?>
<sst xmlns="http://schemas.openxmlformats.org/spreadsheetml/2006/main" count="265" uniqueCount="195">
  <si>
    <t>Cash and Cash Equivalents</t>
  </si>
  <si>
    <t>JT - Cash and CE</t>
  </si>
  <si>
    <t>JT - Money Market</t>
  </si>
  <si>
    <t>Total Current Assets</t>
  </si>
  <si>
    <t>Invested Assets</t>
  </si>
  <si>
    <t>S/P - Brokerage Account</t>
  </si>
  <si>
    <t>C - 401(k) - Employee Deferral</t>
  </si>
  <si>
    <t>Total Invested Assets</t>
  </si>
  <si>
    <t>Personal Use Assets</t>
  </si>
  <si>
    <t>JT - Primary Residence</t>
  </si>
  <si>
    <t>JT - Auto</t>
  </si>
  <si>
    <t>C - ATV</t>
  </si>
  <si>
    <t>JT - Furniture &amp; fixtures</t>
  </si>
  <si>
    <t>S/P - Jewelry</t>
  </si>
  <si>
    <t>JT - Other - Clothing</t>
  </si>
  <si>
    <t>Total Personal Use Assets</t>
  </si>
  <si>
    <t>Total Assets</t>
  </si>
  <si>
    <t>Current Liabilities</t>
  </si>
  <si>
    <t>JT - Car</t>
  </si>
  <si>
    <t>C - Student Loan</t>
  </si>
  <si>
    <t>S/P - Credit Card</t>
  </si>
  <si>
    <t>JT - Bank Loan</t>
  </si>
  <si>
    <t>JT - Mortgage - Primary Residence</t>
  </si>
  <si>
    <t>Total Current Liabilities</t>
  </si>
  <si>
    <t>Long Term Liabilities</t>
  </si>
  <si>
    <t>Total Long Term Liabilities</t>
  </si>
  <si>
    <t>Total Liabilities</t>
  </si>
  <si>
    <t>Total Net Worth</t>
  </si>
  <si>
    <t>Total Liabilities and Net Worth</t>
  </si>
  <si>
    <t>From</t>
  </si>
  <si>
    <t>Income</t>
  </si>
  <si>
    <t>Total Cash Inflows</t>
  </si>
  <si>
    <t>Savings</t>
  </si>
  <si>
    <t>401(k) - Employee Deferral</t>
  </si>
  <si>
    <t>Total Savings</t>
  </si>
  <si>
    <t>Insurance Payments</t>
  </si>
  <si>
    <t>Group Major Medical</t>
  </si>
  <si>
    <t>Accidental Disability</t>
  </si>
  <si>
    <t>HO3 w/endorsements</t>
  </si>
  <si>
    <t>Auto Coverage</t>
  </si>
  <si>
    <t>Total Insurance Payments</t>
  </si>
  <si>
    <t>Debt Payments</t>
  </si>
  <si>
    <t>Car</t>
  </si>
  <si>
    <t>Student Loan</t>
  </si>
  <si>
    <t>Credit Card</t>
  </si>
  <si>
    <t>Bank Loan</t>
  </si>
  <si>
    <t>Mortgage - Primary Residence</t>
  </si>
  <si>
    <t>Total Debt Payments</t>
  </si>
  <si>
    <t>Taxes</t>
  </si>
  <si>
    <t>Federal Income Taxes</t>
  </si>
  <si>
    <t>Social Security (FICA)</t>
  </si>
  <si>
    <t>Property Taxes</t>
  </si>
  <si>
    <t>Total Taxes</t>
  </si>
  <si>
    <t>Living Expenses</t>
  </si>
  <si>
    <t>Utilities Principal Residence</t>
  </si>
  <si>
    <t>Child Care</t>
  </si>
  <si>
    <t>Car Maintenance &amp; Gas</t>
  </si>
  <si>
    <t>Entertainment &amp; Vacation</t>
  </si>
  <si>
    <t>Church Donations</t>
  </si>
  <si>
    <t>Food</t>
  </si>
  <si>
    <t>Clothing</t>
  </si>
  <si>
    <t>Misc</t>
  </si>
  <si>
    <t>Lawn &amp; Cleaning services</t>
  </si>
  <si>
    <t>Total Living Expenses</t>
  </si>
  <si>
    <t>Total Savings, Expenses and Taxes</t>
  </si>
  <si>
    <t>Net Discretionary Cash Flow</t>
  </si>
  <si>
    <t>JT</t>
  </si>
  <si>
    <t>S/P</t>
  </si>
  <si>
    <t>C</t>
  </si>
  <si>
    <t>Client (main, i.e. husband)</t>
  </si>
  <si>
    <t>Spouse/partner (ie single)</t>
  </si>
  <si>
    <t>NB</t>
  </si>
  <si>
    <t>Can change C to H for husband and S/P to W, for wife</t>
  </si>
  <si>
    <t>CASH INFLOWS</t>
  </si>
  <si>
    <t>CASH OUTFLOWS</t>
  </si>
  <si>
    <t>Other Savings</t>
  </si>
  <si>
    <t>&lt;-percentage of income (pre-tax)</t>
  </si>
  <si>
    <t>&lt;-can include other savings (IRA, ROTH IRA, savings, etc in a new row)</t>
  </si>
  <si>
    <t>&lt;-Insurance on house</t>
  </si>
  <si>
    <t>&lt;-Husband</t>
  </si>
  <si>
    <t>&lt;-Wife</t>
  </si>
  <si>
    <t>State Income Taxes</t>
  </si>
  <si>
    <t>&lt;-Can add any additional typically recurring expenses</t>
  </si>
  <si>
    <t>&lt;-Total Cash outflows</t>
  </si>
  <si>
    <t>Assets are to be valued at Fair Market Value</t>
  </si>
  <si>
    <t>&lt;-On house they own</t>
  </si>
  <si>
    <t>Total</t>
  </si>
  <si>
    <t>TOTAL DIFFERENCE</t>
  </si>
  <si>
    <t>Other</t>
  </si>
  <si>
    <t>Organization dues or fees</t>
  </si>
  <si>
    <t>TOTAL ACTUAL COST</t>
  </si>
  <si>
    <t>Health club</t>
  </si>
  <si>
    <t>Dry cleaning</t>
  </si>
  <si>
    <t>TOTAL PROJECTED COST</t>
  </si>
  <si>
    <t>Hair/nails</t>
  </si>
  <si>
    <t>Medical</t>
  </si>
  <si>
    <t>Difference</t>
  </si>
  <si>
    <t>Actual Cost</t>
  </si>
  <si>
    <t>Projected Cost</t>
  </si>
  <si>
    <t>PERSONAL CARE</t>
  </si>
  <si>
    <t>Payments on lien or judgment</t>
  </si>
  <si>
    <t>Alimony</t>
  </si>
  <si>
    <t>Attorney</t>
  </si>
  <si>
    <t>LEGAL</t>
  </si>
  <si>
    <t>Toys</t>
  </si>
  <si>
    <t>Grooming</t>
  </si>
  <si>
    <t>Charity 3</t>
  </si>
  <si>
    <t>Charity 2</t>
  </si>
  <si>
    <t>PETS</t>
  </si>
  <si>
    <t>Charity 1</t>
  </si>
  <si>
    <t>GIFTS AND DONATIONS</t>
  </si>
  <si>
    <t>Dining out</t>
  </si>
  <si>
    <t>Groceries</t>
  </si>
  <si>
    <t>Investment account</t>
  </si>
  <si>
    <t>FOOD</t>
  </si>
  <si>
    <t>Retirement account</t>
  </si>
  <si>
    <t>SAVINGS OR INVESTMENTS</t>
  </si>
  <si>
    <t>Life</t>
  </si>
  <si>
    <t>Health</t>
  </si>
  <si>
    <t>Local</t>
  </si>
  <si>
    <t>Home</t>
  </si>
  <si>
    <t>State</t>
  </si>
  <si>
    <t>INSURANCE</t>
  </si>
  <si>
    <t>Federal</t>
  </si>
  <si>
    <t>TAXES</t>
  </si>
  <si>
    <t>Maintenance</t>
  </si>
  <si>
    <t>Fuel</t>
  </si>
  <si>
    <t>Credit card</t>
  </si>
  <si>
    <t>Licensing</t>
  </si>
  <si>
    <t>Insurance</t>
  </si>
  <si>
    <t>Bus/taxi fare</t>
  </si>
  <si>
    <t>Student</t>
  </si>
  <si>
    <t>Vehicle payment</t>
  </si>
  <si>
    <t>Personal</t>
  </si>
  <si>
    <t>TRANSPORTATION</t>
  </si>
  <si>
    <t>LOANS</t>
  </si>
  <si>
    <t>Supplies</t>
  </si>
  <si>
    <t>Maintenance or repairs</t>
  </si>
  <si>
    <t>Waste removal</t>
  </si>
  <si>
    <t>Live theater</t>
  </si>
  <si>
    <t>Cable</t>
  </si>
  <si>
    <t>Sporting events</t>
  </si>
  <si>
    <t>Water and sewer</t>
  </si>
  <si>
    <t>Concerts</t>
  </si>
  <si>
    <t>Gas</t>
  </si>
  <si>
    <t>Movies</t>
  </si>
  <si>
    <t>Electricity</t>
  </si>
  <si>
    <t>CDs</t>
  </si>
  <si>
    <t>Phone</t>
  </si>
  <si>
    <t>Video/DVD</t>
  </si>
  <si>
    <t>Mortgage or rent</t>
  </si>
  <si>
    <t>ENTERTAINMENT</t>
  </si>
  <si>
    <t>HOUSING</t>
  </si>
  <si>
    <t>Total monthly income</t>
  </si>
  <si>
    <t>DIFFERENCE (Actual minus projected)</t>
  </si>
  <si>
    <t>Extra income</t>
  </si>
  <si>
    <t>Income 1</t>
  </si>
  <si>
    <t>ACTUAL MONTHLY INCOME</t>
  </si>
  <si>
    <t>ACTUAL BALANCE (Actual income minus expenses)</t>
  </si>
  <si>
    <t>PROJECTED BALANCE (Projected income minus expenses)</t>
  </si>
  <si>
    <t>PROJECTED MONTHLY INCOME</t>
  </si>
  <si>
    <t>Personal Monthly Budget</t>
  </si>
  <si>
    <t>Joint tenancy</t>
  </si>
  <si>
    <t>Prepared by Charles Danso, PhD</t>
  </si>
  <si>
    <t xml:space="preserve">For </t>
  </si>
  <si>
    <t>Financial Fitness Program</t>
  </si>
  <si>
    <t>CSULA</t>
  </si>
  <si>
    <t>Worksheet</t>
  </si>
  <si>
    <t xml:space="preserve">Details </t>
  </si>
  <si>
    <t>Monthly Budgeting</t>
  </si>
  <si>
    <t>Income statement</t>
  </si>
  <si>
    <t>Statement of Personal Wealth</t>
  </si>
  <si>
    <t>Savings Goals Illustrations</t>
  </si>
  <si>
    <t>Husband's Salary</t>
  </si>
  <si>
    <t>Wife's Salary</t>
  </si>
  <si>
    <t>&lt;-In this scenario, she left job to be a homemaker</t>
  </si>
  <si>
    <t>Continuing Case of the Married Couple (let's call them John &amp; Jane Doe, both 37 years)</t>
  </si>
  <si>
    <t>This content was prepared for Budgeting workshop session held in Spring 2021, presented by Dr. Charles Danso</t>
  </si>
  <si>
    <t>This is a template from Excel to help with monthly budgeting. It can be modified as needed.</t>
  </si>
  <si>
    <t>This is a template to show income and expenses. It determined net discretionary cash flow</t>
  </si>
  <si>
    <t>Content can be modified as needed to fit the needs of users.</t>
  </si>
  <si>
    <t>This is template that illustrates the determination of net worth and statement of wealth.</t>
  </si>
  <si>
    <t>The worksheet contains illustrations aswering questions raised by participants in workshop session</t>
  </si>
  <si>
    <t>Savings Amount</t>
  </si>
  <si>
    <t>Years before withdrawal</t>
  </si>
  <si>
    <t>Determining the Future value of a contribution</t>
  </si>
  <si>
    <t>Frequency</t>
  </si>
  <si>
    <t>Future Value/amount</t>
  </si>
  <si>
    <t>Interest Rate</t>
  </si>
  <si>
    <t>&lt;- This is the amount you can contribute per period</t>
  </si>
  <si>
    <t>&lt;- This is how long before you start withdrawing. Usually retirement age is used reference.</t>
  </si>
  <si>
    <t>&lt;- This is the average rate of return of savings. The higher, the more favorable. Higher compounding period with higher rate is even more favorable</t>
  </si>
  <si>
    <t>&lt;-frequency of 1 is yearly; 2 is semi-annually; of 12 is monthly. This determiens the frequency of compounding. The higher the better.</t>
  </si>
  <si>
    <t xml:space="preserve">Please do not use or duplicate without permission from the author, Charles Danso         </t>
  </si>
  <si>
    <t>Contact author email: cdanso@calstatela.edu</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</si>
</sst>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44" formatCode="_(&quot;$&quot;* #,##0.00_);_(&quot;$&quot;* \(#,##0.00\);_(&quot;$&quot;* &quot;-&quot;??_);_(@_)"/>
    <numFmt numFmtId="164" formatCode="&quot;$&quot;#,##0.000_);[Red]\(&quot;$&quot;#,##0.000\)"/>
    <numFmt numFmtId="165" formatCode="&quot;$&quot;#,##0"/>
  </numFmts>
  <fonts count="27" x14ac:knownFonts="1">
    <font>
      <sz val="11"/>
      <color theme="1"/>
      <name val="Calibri"/>
      <family val="2"/>
      <scheme val="minor"/>
    </font>
    <font>
      <sz val="10"/>
      <color theme="1"/>
      <name val="Times New Roman"/>
      <family val="1"/>
    </font>
    <font>
      <b/>
      <sz val="10"/>
      <color rgb="FF000000"/>
      <name val="Arial"/>
      <family val="2"/>
    </font>
    <font>
      <sz val="1"/>
      <color theme="1"/>
      <name val="Times New Roman"/>
      <family val="1"/>
    </font>
    <font>
      <sz val="10"/>
      <color rgb="FF000000"/>
      <name val="Arial"/>
      <family val="2"/>
    </font>
    <font>
      <sz val="11"/>
      <color theme="1"/>
      <name val="Times New Roman"/>
      <family val="1"/>
    </font>
    <font>
      <sz val="10"/>
      <color theme="1"/>
      <name val="Arial"/>
      <family val="2"/>
    </font>
    <font>
      <b/>
      <sz val="10"/>
      <color theme="1"/>
      <name val="Arial"/>
      <family val="2"/>
    </font>
    <font>
      <b/>
      <sz val="8"/>
      <color rgb="FF000000"/>
      <name val="Times New Roman"/>
      <family val="1"/>
    </font>
    <font>
      <b/>
      <sz val="11"/>
      <color theme="1"/>
      <name val="Times New Roman"/>
      <family val="1"/>
    </font>
    <font>
      <b/>
      <sz val="11"/>
      <color rgb="FF000000"/>
      <name val="Times New Roman"/>
      <family val="1"/>
    </font>
    <font>
      <sz val="11"/>
      <color rgb="FF000000"/>
      <name val="Times New Roman"/>
      <family val="1"/>
    </font>
    <font>
      <b/>
      <sz val="10"/>
      <color rgb="FFFF0000"/>
      <name val="Arial"/>
      <family val="2"/>
    </font>
    <font>
      <sz val="10"/>
      <color theme="1"/>
      <name val="Calibri"/>
      <family val="2"/>
      <scheme val="minor"/>
    </font>
    <font>
      <b/>
      <sz val="10"/>
      <color indexed="63"/>
      <name val="Calibri"/>
      <family val="2"/>
      <scheme val="minor"/>
    </font>
    <font>
      <sz val="10"/>
      <color indexed="63"/>
      <name val="Calibri"/>
      <family val="2"/>
      <scheme val="minor"/>
    </font>
    <font>
      <sz val="10"/>
      <name val="Calibri"/>
      <family val="2"/>
      <scheme val="minor"/>
    </font>
    <font>
      <b/>
      <sz val="10"/>
      <name val="Calibri"/>
      <family val="2"/>
      <scheme val="minor"/>
    </font>
    <font>
      <sz val="26"/>
      <color indexed="63"/>
      <name val="Cambria"/>
      <family val="1"/>
      <scheme val="major"/>
    </font>
    <font>
      <sz val="30"/>
      <color indexed="63"/>
      <name val="Calibri"/>
      <family val="2"/>
      <scheme val="minor"/>
    </font>
    <font>
      <sz val="11"/>
      <color theme="1"/>
      <name val="Calibri"/>
      <family val="2"/>
      <scheme val="minor"/>
    </font>
    <font>
      <sz val="12"/>
      <color theme="1"/>
      <name val="Calibri"/>
      <family val="2"/>
      <scheme val="minor"/>
    </font>
    <font>
      <sz val="20"/>
      <color theme="1"/>
      <name val="Calibri"/>
      <family val="2"/>
      <scheme val="minor"/>
    </font>
    <font>
      <sz val="36"/>
      <color theme="1"/>
      <name val="Calibri"/>
      <family val="2"/>
      <scheme val="minor"/>
    </font>
    <font>
      <u/>
      <sz val="11"/>
      <color theme="10"/>
      <name val="Calibri"/>
      <family val="2"/>
      <scheme val="minor"/>
    </font>
    <font>
      <b/>
      <sz val="12"/>
      <color theme="1"/>
      <name val="Calibri"/>
      <family val="2"/>
      <scheme val="minor"/>
    </font>
    <font>
      <b/>
      <sz val="14"/>
      <color theme="1"/>
      <name val="Calibri"/>
      <family val="2"/>
      <scheme val="minor"/>
    </font>
  </fonts>
  <fills count="9">
    <fill>
      <patternFill patternType="none"/>
    </fill>
    <fill>
      <patternFill patternType="gray125"/>
    </fill>
    <fill>
      <patternFill patternType="solid">
        <fgColor theme="5" tint="0.79998168889431442"/>
        <bgColor indexed="65"/>
      </patternFill>
    </fill>
    <fill>
      <patternFill patternType="solid">
        <fgColor theme="4" tint="0.59996337778862885"/>
        <bgColor indexed="65"/>
      </patternFill>
    </fill>
    <fill>
      <patternFill patternType="solid">
        <fgColor indexed="9"/>
        <bgColor auto="1"/>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FF00"/>
        <bgColor indexed="64"/>
      </patternFill>
    </fill>
  </fills>
  <borders count="16">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theme="4" tint="0.39994506668294322"/>
      </left>
      <right/>
      <top/>
      <bottom/>
      <diagonal/>
    </border>
    <border>
      <left style="thin">
        <color theme="4" tint="0.39994506668294322"/>
      </left>
      <right style="thin">
        <color theme="4" tint="0.39994506668294322"/>
      </right>
      <top/>
      <bottom/>
      <diagonal/>
    </border>
    <border>
      <left/>
      <right style="thin">
        <color theme="4" tint="0.39994506668294322"/>
      </right>
      <top/>
      <bottom/>
      <diagonal/>
    </border>
    <border>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indexed="64"/>
      </top>
      <bottom style="medium">
        <color indexed="64"/>
      </bottom>
      <diagonal/>
    </border>
  </borders>
  <cellStyleXfs count="5">
    <xf numFmtId="0" fontId="0" fillId="0" borderId="0"/>
    <xf numFmtId="0" fontId="13" fillId="0" borderId="0"/>
    <xf numFmtId="44" fontId="20" fillId="0" borderId="0" applyFont="0" applyFill="0" applyBorder="0" applyAlignment="0" applyProtection="0"/>
    <xf numFmtId="9" fontId="20" fillId="0" borderId="0" applyFont="0" applyFill="0" applyBorder="0" applyAlignment="0" applyProtection="0"/>
    <xf numFmtId="0" fontId="24" fillId="0" borderId="0" applyNumberFormat="0" applyFill="0" applyBorder="0" applyAlignment="0" applyProtection="0"/>
  </cellStyleXfs>
  <cellXfs count="109">
    <xf numFmtId="0" fontId="0" fillId="0" borderId="0" xfId="0"/>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vertical="center"/>
    </xf>
    <xf numFmtId="6" fontId="2" fillId="0" borderId="0" xfId="0" applyNumberFormat="1" applyFont="1" applyAlignment="1">
      <alignment horizontal="right" vertical="center"/>
    </xf>
    <xf numFmtId="0" fontId="1" fillId="0" borderId="0" xfId="0" applyFont="1" applyAlignment="1">
      <alignment vertical="top"/>
    </xf>
    <xf numFmtId="0" fontId="1" fillId="0" borderId="0" xfId="0" applyFont="1" applyAlignment="1">
      <alignment horizontal="right" vertical="center"/>
    </xf>
    <xf numFmtId="0" fontId="5" fillId="0" borderId="0" xfId="0" applyFont="1" applyAlignment="1">
      <alignment vertical="center"/>
    </xf>
    <xf numFmtId="0" fontId="6" fillId="0" borderId="0" xfId="0" applyFont="1" applyAlignment="1"/>
    <xf numFmtId="0" fontId="6" fillId="0" borderId="0" xfId="0" applyFont="1" applyAlignment="1">
      <alignment vertical="center"/>
    </xf>
    <xf numFmtId="0" fontId="6" fillId="0" borderId="0" xfId="0" applyFont="1"/>
    <xf numFmtId="0" fontId="4" fillId="0" borderId="0" xfId="0" applyFont="1" applyAlignment="1">
      <alignment vertical="center"/>
    </xf>
    <xf numFmtId="6" fontId="4" fillId="0" borderId="0" xfId="0" applyNumberFormat="1" applyFont="1" applyAlignment="1">
      <alignment horizontal="right" vertical="center"/>
    </xf>
    <xf numFmtId="0" fontId="2" fillId="0" borderId="0" xfId="0" applyFont="1" applyAlignment="1">
      <alignment horizontal="right" vertical="center"/>
    </xf>
    <xf numFmtId="6" fontId="2" fillId="0" borderId="0" xfId="0" applyNumberFormat="1" applyFont="1" applyAlignment="1">
      <alignment horizontal="center" vertical="center"/>
    </xf>
    <xf numFmtId="6" fontId="4" fillId="0" borderId="0" xfId="0" applyNumberFormat="1" applyFont="1" applyAlignment="1">
      <alignment horizontal="center" vertical="center"/>
    </xf>
    <xf numFmtId="0" fontId="6" fillId="0" borderId="0" xfId="0" applyFont="1" applyBorder="1" applyAlignment="1">
      <alignment vertical="center"/>
    </xf>
    <xf numFmtId="164" fontId="6" fillId="0" borderId="0" xfId="0" applyNumberFormat="1" applyFont="1" applyBorder="1" applyAlignment="1">
      <alignment vertical="center"/>
    </xf>
    <xf numFmtId="164" fontId="6" fillId="0" borderId="2" xfId="0" applyNumberFormat="1" applyFont="1" applyBorder="1" applyAlignment="1">
      <alignment vertical="center"/>
    </xf>
    <xf numFmtId="6" fontId="6" fillId="0" borderId="0" xfId="0" applyNumberFormat="1" applyFont="1" applyBorder="1" applyAlignment="1">
      <alignment vertical="center"/>
    </xf>
    <xf numFmtId="6" fontId="4" fillId="0" borderId="2" xfId="0" applyNumberFormat="1" applyFont="1" applyBorder="1" applyAlignment="1">
      <alignment horizontal="right" vertical="center"/>
    </xf>
    <xf numFmtId="164" fontId="6" fillId="0" borderId="0" xfId="0" applyNumberFormat="1" applyFont="1" applyAlignment="1"/>
    <xf numFmtId="8" fontId="6" fillId="0" borderId="0" xfId="0" applyNumberFormat="1" applyFont="1" applyAlignment="1"/>
    <xf numFmtId="6" fontId="7" fillId="0" borderId="0" xfId="0" applyNumberFormat="1" applyFont="1" applyBorder="1" applyAlignment="1">
      <alignment vertical="center"/>
    </xf>
    <xf numFmtId="0" fontId="5" fillId="0" borderId="0" xfId="0" applyFont="1"/>
    <xf numFmtId="0" fontId="5" fillId="0" borderId="0" xfId="0" applyFont="1" applyAlignment="1"/>
    <xf numFmtId="6" fontId="8" fillId="0" borderId="0" xfId="0" applyNumberFormat="1" applyFont="1" applyAlignment="1">
      <alignment horizontal="right" vertical="center"/>
    </xf>
    <xf numFmtId="0" fontId="5" fillId="0" borderId="0" xfId="0" applyFont="1" applyAlignment="1">
      <alignment horizontal="right"/>
    </xf>
    <xf numFmtId="0" fontId="9" fillId="0" borderId="0" xfId="0" applyFont="1" applyAlignment="1">
      <alignment horizontal="right"/>
    </xf>
    <xf numFmtId="0" fontId="9" fillId="0" borderId="0" xfId="0" applyFont="1"/>
    <xf numFmtId="0" fontId="10" fillId="0" borderId="0" xfId="0" applyFont="1" applyAlignment="1">
      <alignment vertical="center"/>
    </xf>
    <xf numFmtId="0" fontId="11" fillId="0" borderId="0" xfId="0" applyFont="1" applyAlignment="1">
      <alignment vertical="center"/>
    </xf>
    <xf numFmtId="6" fontId="11" fillId="0" borderId="0" xfId="0" applyNumberFormat="1" applyFont="1" applyAlignment="1">
      <alignment horizontal="right" vertical="center"/>
    </xf>
    <xf numFmtId="6" fontId="11" fillId="0" borderId="2" xfId="0" applyNumberFormat="1" applyFont="1" applyBorder="1" applyAlignment="1">
      <alignment horizontal="right" vertical="center"/>
    </xf>
    <xf numFmtId="0" fontId="10" fillId="0" borderId="0" xfId="0" applyFont="1" applyAlignment="1">
      <alignment horizontal="right" vertical="center"/>
    </xf>
    <xf numFmtId="6" fontId="10" fillId="0" borderId="0" xfId="0" applyNumberFormat="1" applyFont="1" applyAlignment="1">
      <alignment horizontal="right" vertical="center"/>
    </xf>
    <xf numFmtId="6" fontId="9" fillId="0" borderId="0" xfId="0" applyNumberFormat="1" applyFont="1" applyBorder="1" applyAlignment="1">
      <alignment vertical="center"/>
    </xf>
    <xf numFmtId="6" fontId="5" fillId="0" borderId="0" xfId="0" applyNumberFormat="1" applyFont="1" applyBorder="1" applyAlignment="1">
      <alignment vertical="center"/>
    </xf>
    <xf numFmtId="6" fontId="10" fillId="0" borderId="2" xfId="0" applyNumberFormat="1" applyFont="1" applyBorder="1" applyAlignment="1">
      <alignment horizontal="right" vertical="center"/>
    </xf>
    <xf numFmtId="0" fontId="5" fillId="0" borderId="0" xfId="0" applyFont="1" applyAlignment="1">
      <alignment vertical="top"/>
    </xf>
    <xf numFmtId="6" fontId="10" fillId="0" borderId="4" xfId="0" applyNumberFormat="1" applyFont="1" applyBorder="1" applyAlignment="1">
      <alignment horizontal="right" vertical="center"/>
    </xf>
    <xf numFmtId="6" fontId="12" fillId="0" borderId="0" xfId="0" applyNumberFormat="1" applyFont="1" applyAlignment="1">
      <alignment horizontal="right" vertical="center"/>
    </xf>
    <xf numFmtId="0" fontId="12" fillId="0" borderId="0" xfId="0" applyFont="1"/>
    <xf numFmtId="0" fontId="12" fillId="0" borderId="0" xfId="0" applyFont="1" applyAlignment="1">
      <alignment vertical="center"/>
    </xf>
    <xf numFmtId="0" fontId="12" fillId="0" borderId="0" xfId="0" applyFont="1" applyAlignment="1"/>
    <xf numFmtId="6" fontId="12" fillId="0" borderId="0" xfId="0" applyNumberFormat="1" applyFont="1"/>
    <xf numFmtId="0" fontId="13" fillId="0" borderId="0" xfId="1"/>
    <xf numFmtId="0" fontId="15" fillId="0" borderId="0" xfId="1" applyFont="1" applyFill="1" applyAlignment="1">
      <alignment horizontal="left" vertical="center"/>
    </xf>
    <xf numFmtId="165" fontId="16" fillId="0" borderId="6" xfId="1" applyNumberFormat="1" applyFont="1" applyFill="1" applyBorder="1"/>
    <xf numFmtId="165" fontId="16" fillId="0" borderId="7" xfId="1" applyNumberFormat="1" applyFont="1" applyFill="1" applyBorder="1"/>
    <xf numFmtId="0" fontId="16" fillId="0" borderId="8" xfId="1" applyFont="1" applyFill="1" applyBorder="1"/>
    <xf numFmtId="0" fontId="15" fillId="0" borderId="0" xfId="1" applyFont="1" applyAlignment="1">
      <alignment horizontal="left" vertical="center"/>
    </xf>
    <xf numFmtId="165" fontId="16" fillId="0" borderId="6" xfId="1" applyNumberFormat="1" applyFont="1" applyFill="1" applyBorder="1" applyAlignment="1">
      <alignment horizontal="right" vertical="center"/>
    </xf>
    <xf numFmtId="0" fontId="16" fillId="0" borderId="8" xfId="1" applyFont="1" applyFill="1" applyBorder="1" applyAlignment="1">
      <alignment shrinkToFit="1"/>
    </xf>
    <xf numFmtId="0" fontId="16" fillId="0" borderId="0" xfId="1" applyFont="1" applyFill="1" applyAlignment="1">
      <alignment horizontal="left" vertical="center"/>
    </xf>
    <xf numFmtId="0" fontId="16" fillId="0" borderId="6" xfId="1" applyFont="1" applyFill="1" applyBorder="1"/>
    <xf numFmtId="0" fontId="16" fillId="0" borderId="7" xfId="1" applyFont="1" applyFill="1" applyBorder="1"/>
    <xf numFmtId="165" fontId="17" fillId="0" borderId="7" xfId="1" applyNumberFormat="1" applyFont="1" applyFill="1" applyBorder="1"/>
    <xf numFmtId="0" fontId="17" fillId="0" borderId="0" xfId="1" applyFont="1" applyFill="1" applyBorder="1" applyAlignment="1">
      <alignment horizontal="left" vertical="center" wrapText="1"/>
    </xf>
    <xf numFmtId="6" fontId="14" fillId="4" borderId="0" xfId="1" applyNumberFormat="1" applyFont="1" applyFill="1" applyBorder="1" applyAlignment="1">
      <alignment horizontal="center" vertical="center"/>
    </xf>
    <xf numFmtId="0" fontId="14" fillId="4" borderId="0" xfId="1" applyFont="1" applyFill="1" applyBorder="1" applyAlignment="1">
      <alignment horizontal="left" vertical="center" wrapText="1"/>
    </xf>
    <xf numFmtId="0" fontId="14" fillId="0" borderId="0" xfId="1" applyFont="1" applyBorder="1" applyAlignment="1">
      <alignment horizontal="left" vertical="center" wrapText="1"/>
    </xf>
    <xf numFmtId="6" fontId="14" fillId="4" borderId="0" xfId="1" applyNumberFormat="1" applyFont="1" applyFill="1" applyBorder="1" applyAlignment="1">
      <alignment horizontal="left" vertical="center"/>
    </xf>
    <xf numFmtId="0" fontId="15" fillId="4" borderId="0" xfId="1" applyFont="1" applyFill="1" applyBorder="1" applyAlignment="1">
      <alignment horizontal="left" vertical="center" wrapText="1"/>
    </xf>
    <xf numFmtId="0" fontId="15" fillId="0" borderId="0" xfId="1" applyFont="1" applyBorder="1" applyAlignment="1">
      <alignment horizontal="left" vertical="center" wrapText="1"/>
    </xf>
    <xf numFmtId="6" fontId="14" fillId="2" borderId="5" xfId="1" applyNumberFormat="1" applyFont="1" applyFill="1" applyBorder="1" applyAlignment="1">
      <alignment horizontal="right" vertical="center"/>
    </xf>
    <xf numFmtId="6" fontId="15" fillId="3" borderId="5" xfId="1" applyNumberFormat="1" applyFont="1" applyFill="1" applyBorder="1" applyAlignment="1">
      <alignment horizontal="right" vertical="center"/>
    </xf>
    <xf numFmtId="0" fontId="15" fillId="4" borderId="0" xfId="1" applyFont="1" applyFill="1" applyBorder="1" applyAlignment="1">
      <alignment horizontal="left" vertical="center"/>
    </xf>
    <xf numFmtId="0" fontId="14" fillId="4" borderId="0" xfId="1" applyFont="1" applyFill="1" applyBorder="1" applyAlignment="1">
      <alignment vertical="center" wrapText="1"/>
    </xf>
    <xf numFmtId="0" fontId="14" fillId="0" borderId="0" xfId="1" applyFont="1" applyBorder="1" applyAlignment="1">
      <alignment vertical="center" wrapText="1"/>
    </xf>
    <xf numFmtId="0" fontId="15" fillId="0" borderId="0" xfId="1" applyFont="1" applyBorder="1" applyAlignment="1">
      <alignment horizontal="left" vertical="center"/>
    </xf>
    <xf numFmtId="0" fontId="15" fillId="0" borderId="0" xfId="1" applyFont="1" applyAlignment="1">
      <alignment horizontal="left"/>
    </xf>
    <xf numFmtId="0" fontId="19" fillId="0" borderId="0" xfId="1" applyFont="1" applyBorder="1" applyAlignment="1">
      <alignment horizontal="left" wrapText="1"/>
    </xf>
    <xf numFmtId="0" fontId="21" fillId="0" borderId="0" xfId="0" applyFont="1"/>
    <xf numFmtId="0" fontId="0" fillId="6" borderId="0" xfId="0" applyFill="1"/>
    <xf numFmtId="0" fontId="23" fillId="6" borderId="0" xfId="0" applyFont="1" applyFill="1"/>
    <xf numFmtId="0" fontId="22" fillId="7" borderId="0" xfId="0" applyFont="1" applyFill="1"/>
    <xf numFmtId="0" fontId="23" fillId="7" borderId="0" xfId="0" applyFont="1" applyFill="1"/>
    <xf numFmtId="0" fontId="0" fillId="7" borderId="0" xfId="0" applyFill="1"/>
    <xf numFmtId="0" fontId="24" fillId="7" borderId="0" xfId="4" applyFill="1"/>
    <xf numFmtId="44" fontId="21" fillId="8" borderId="0" xfId="2" applyFont="1" applyFill="1"/>
    <xf numFmtId="0" fontId="21" fillId="8" borderId="0" xfId="0" applyFont="1" applyFill="1"/>
    <xf numFmtId="10" fontId="21" fillId="8" borderId="0" xfId="3" applyNumberFormat="1" applyFont="1" applyFill="1"/>
    <xf numFmtId="8" fontId="25" fillId="5" borderId="0" xfId="0" applyNumberFormat="1" applyFont="1" applyFill="1"/>
    <xf numFmtId="0" fontId="0" fillId="7" borderId="0" xfId="0" applyFill="1" applyAlignment="1">
      <alignment horizontal="left"/>
    </xf>
    <xf numFmtId="0" fontId="23" fillId="6" borderId="0" xfId="0" applyFont="1" applyFill="1" applyAlignment="1">
      <alignment horizontal="center"/>
    </xf>
    <xf numFmtId="0" fontId="16" fillId="0" borderId="0" xfId="1" applyFont="1" applyFill="1" applyAlignment="1">
      <alignment horizontal="left" vertical="center"/>
    </xf>
    <xf numFmtId="0" fontId="15" fillId="0" borderId="9" xfId="1" applyFont="1" applyBorder="1" applyAlignment="1">
      <alignment horizontal="left" vertical="center"/>
    </xf>
    <xf numFmtId="0" fontId="18" fillId="0" borderId="0" xfId="1" applyFont="1" applyBorder="1" applyAlignment="1">
      <alignment vertical="center"/>
    </xf>
    <xf numFmtId="0" fontId="14" fillId="3" borderId="5" xfId="1" applyFont="1" applyFill="1" applyBorder="1" applyAlignment="1">
      <alignment horizontal="left" vertical="center" shrinkToFit="1"/>
    </xf>
    <xf numFmtId="6" fontId="14" fillId="2" borderId="5" xfId="1" applyNumberFormat="1" applyFont="1" applyFill="1" applyBorder="1" applyAlignment="1">
      <alignment horizontal="right" vertical="center"/>
    </xf>
    <xf numFmtId="0" fontId="14" fillId="2" borderId="11" xfId="1" applyFont="1" applyFill="1" applyBorder="1" applyAlignment="1">
      <alignment horizontal="left" vertical="center" wrapText="1"/>
    </xf>
    <xf numFmtId="0" fontId="14" fillId="2" borderId="10" xfId="1" applyFont="1" applyFill="1" applyBorder="1" applyAlignment="1">
      <alignment horizontal="left" vertical="center" wrapText="1"/>
    </xf>
    <xf numFmtId="0" fontId="14" fillId="3" borderId="11" xfId="1" applyFont="1" applyFill="1" applyBorder="1" applyAlignment="1">
      <alignment horizontal="left" vertical="center" wrapText="1"/>
    </xf>
    <xf numFmtId="0" fontId="14" fillId="3" borderId="10" xfId="1" applyFont="1" applyFill="1" applyBorder="1" applyAlignment="1">
      <alignment horizontal="left" vertical="center" wrapText="1"/>
    </xf>
    <xf numFmtId="0" fontId="14" fillId="3" borderId="14" xfId="1" applyFont="1" applyFill="1" applyBorder="1" applyAlignment="1">
      <alignment horizontal="left" vertical="center" shrinkToFit="1"/>
    </xf>
    <xf numFmtId="0" fontId="14" fillId="3" borderId="13" xfId="1" applyFont="1" applyFill="1" applyBorder="1" applyAlignment="1">
      <alignment horizontal="left" vertical="center" shrinkToFit="1"/>
    </xf>
    <xf numFmtId="0" fontId="14" fillId="3" borderId="12" xfId="1" applyFont="1" applyFill="1" applyBorder="1" applyAlignment="1">
      <alignment horizontal="left" vertical="center" shrinkToFit="1"/>
    </xf>
    <xf numFmtId="0" fontId="15" fillId="0" borderId="0" xfId="1" applyFont="1" applyBorder="1" applyAlignment="1">
      <alignment horizontal="left" vertical="center" wrapText="1"/>
    </xf>
    <xf numFmtId="0" fontId="16" fillId="0" borderId="0" xfId="1" applyFont="1" applyFill="1" applyBorder="1" applyAlignment="1">
      <alignment horizontal="left" vertical="center"/>
    </xf>
    <xf numFmtId="0" fontId="4" fillId="0" borderId="3" xfId="0" applyFont="1" applyBorder="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4" fillId="0" borderId="2" xfId="0" applyFont="1" applyBorder="1" applyAlignment="1">
      <alignment horizontal="center" vertical="center"/>
    </xf>
    <xf numFmtId="0" fontId="10" fillId="0" borderId="0" xfId="0" applyFont="1" applyAlignment="1">
      <alignment horizontal="center" vertical="center"/>
    </xf>
    <xf numFmtId="0" fontId="5" fillId="0" borderId="1" xfId="0" applyFont="1" applyBorder="1" applyAlignment="1">
      <alignment horizontal="center"/>
    </xf>
    <xf numFmtId="0" fontId="21" fillId="0" borderId="15" xfId="0" applyFont="1" applyBorder="1" applyAlignment="1">
      <alignment horizontal="center"/>
    </xf>
    <xf numFmtId="0" fontId="26" fillId="0" borderId="0" xfId="0" applyFont="1"/>
  </cellXfs>
  <cellStyles count="5">
    <cellStyle name="Currency" xfId="2" builtinId="4"/>
    <cellStyle name="Hyperlink" xfId="4" builtinId="8"/>
    <cellStyle name="Normal" xfId="0" builtinId="0"/>
    <cellStyle name="Normal 2" xfId="1"/>
    <cellStyle name="Percent" xfId="3" builtinId="5"/>
  </cellStyles>
  <dxfs count="144">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alignment horizontal="right" vertical="center" textRotation="0" wrapText="0" indent="0" justifyLastLine="0" shrinkToFit="0" readingOrder="0"/>
      <border diagonalUp="0" diagonalDown="0">
        <left style="thin">
          <color theme="4" tint="0.39994506668294322"/>
        </left>
        <right/>
        <top/>
        <bottom/>
      </border>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b/>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0" formatCode="General"/>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alignment horizontal="general" vertical="bottom" textRotation="0" wrapText="0" indent="0" justifyLastLine="0" shrinkToFit="1" readingOrder="0"/>
      <border diagonalUp="0" diagonalDown="0">
        <left/>
        <right style="thin">
          <color theme="4" tint="0.39994506668294322"/>
        </right>
        <top/>
        <bottom/>
      </border>
    </dxf>
    <dxf>
      <font>
        <u val="none"/>
        <vertAlign val="baseline"/>
        <sz val="10"/>
        <name val="Calibri"/>
        <scheme val="minor"/>
      </font>
      <fill>
        <patternFill patternType="none">
          <fgColor indexed="64"/>
          <bgColor indexed="65"/>
        </patternFill>
      </fill>
    </dxf>
    <dxf>
      <border diagonalUp="0" diagonalDown="0">
        <left/>
        <right/>
        <top style="thin">
          <color theme="4" tint="0.39994506668294322"/>
        </top>
        <bottom style="thin">
          <color theme="4" tint="0.39994506668294322"/>
        </bottom>
      </border>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color indexed="63"/>
        <name val="Calibri"/>
        <scheme val="minor"/>
      </font>
      <numFmt numFmtId="167" formatCode="\$#,##0.00"/>
      <fill>
        <patternFill patternType="none">
          <fgColor indexed="64"/>
          <bgColor indexed="65"/>
        </patternFill>
      </fill>
      <alignment horizontal="right" vertical="center" textRotation="0" wrapText="0" indent="0" justifyLastLine="0" shrinkToFit="0" readingOrder="0"/>
      <border diagonalUp="0" diagonalDown="0">
        <left style="thin">
          <color theme="4" tint="0.39994506668294322"/>
        </left>
        <right/>
        <top/>
        <bottom/>
      </border>
    </dxf>
    <dxf>
      <font>
        <u val="none"/>
        <vertAlign val="baseline"/>
        <sz val="10"/>
        <name val="Calibri"/>
        <scheme val="minor"/>
      </font>
      <numFmt numFmtId="166" formatCode="\$#,##0"/>
      <fill>
        <patternFill patternType="none">
          <fgColor indexed="64"/>
          <bgColor indexed="65"/>
        </patternFill>
      </fill>
    </dxf>
    <dxf>
      <font>
        <u val="none"/>
        <vertAlign val="baseline"/>
        <name val="Calibri"/>
        <scheme val="minor"/>
      </font>
      <numFmt numFmtId="167" formatCode="\$#,##0.00"/>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0" formatCode="General"/>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name val="Calibri"/>
        <scheme val="minor"/>
      </font>
      <alignment horizontal="general" vertical="bottom" textRotation="0" wrapText="0" indent="0" justifyLastLine="0" shrinkToFit="1" readingOrder="0"/>
      <border diagonalUp="0" diagonalDown="0">
        <left/>
        <right style="thin">
          <color theme="4" tint="0.39994506668294322"/>
        </right>
        <top/>
        <bottom/>
      </border>
    </dxf>
    <dxf>
      <font>
        <u val="none"/>
        <vertAlign val="baseline"/>
        <name val="Calibri"/>
        <scheme val="minor"/>
      </font>
    </dxf>
    <dxf>
      <border diagonalUp="0" diagonalDown="0">
        <left/>
        <right/>
        <top style="thin">
          <color theme="4" tint="0.39994506668294322"/>
        </top>
        <bottom style="thin">
          <color theme="4" tint="0.39994506668294322"/>
        </bottom>
      </border>
    </dxf>
    <dxf>
      <font>
        <u val="none"/>
        <vertAlign val="baseline"/>
        <name val="Calibri"/>
        <scheme val="minor"/>
      </font>
    </dxf>
    <dxf>
      <font>
        <u val="none"/>
        <vertAlign val="baseline"/>
        <name val="Calibri"/>
        <scheme val="minor"/>
      </font>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7" formatCode="\$#,##0.00"/>
      <fill>
        <patternFill patternType="none">
          <fgColor indexed="64"/>
          <bgColor indexed="65"/>
        </patternFill>
      </fill>
      <alignment horizontal="right" vertical="center" textRotation="0" wrapText="0" indent="0" justifyLastLine="0" shrinkToFit="0" readingOrder="0"/>
      <border diagonalUp="0" diagonalDown="0">
        <left style="thin">
          <color theme="4" tint="0.39994506668294322"/>
        </left>
        <right/>
        <top/>
        <bottom/>
      </border>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7" formatCode="\$#,##0.0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0" formatCode="General"/>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alignment horizontal="general" vertical="bottom" textRotation="0" wrapText="0" indent="0" justifyLastLine="0" shrinkToFit="1" readingOrder="0"/>
      <border diagonalUp="0" diagonalDown="0">
        <left/>
        <right style="thin">
          <color theme="4" tint="0.39994506668294322"/>
        </right>
        <top/>
        <bottom/>
      </border>
    </dxf>
    <dxf>
      <font>
        <u val="none"/>
        <vertAlign val="baseline"/>
        <sz val="10"/>
        <name val="Calibri"/>
        <scheme val="minor"/>
      </font>
      <fill>
        <patternFill patternType="none">
          <fgColor indexed="64"/>
          <bgColor indexed="65"/>
        </patternFill>
      </fill>
    </dxf>
    <dxf>
      <border diagonalUp="0" diagonalDown="0">
        <left/>
        <right/>
        <top style="thin">
          <color theme="4" tint="0.39994506668294322"/>
        </top>
        <bottom style="thin">
          <color theme="4" tint="0.39994506668294322"/>
        </bottom>
      </border>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7" formatCode="\$#,##0.00"/>
      <fill>
        <patternFill patternType="none">
          <fgColor indexed="64"/>
          <bgColor indexed="65"/>
        </patternFill>
      </fill>
      <alignment horizontal="right" vertical="center" textRotation="0" wrapText="0" indent="0" justifyLastLine="0" shrinkToFit="0" readingOrder="0"/>
      <border diagonalUp="0" diagonalDown="0">
        <left style="thin">
          <color theme="4" tint="0.39994506668294322"/>
        </left>
        <right/>
        <top/>
        <bottom/>
      </border>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7" formatCode="\$#,##0.0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0" formatCode="General"/>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alignment horizontal="general" vertical="bottom" textRotation="0" wrapText="0" indent="0" justifyLastLine="0" shrinkToFit="1" readingOrder="0"/>
      <border diagonalUp="0" diagonalDown="0">
        <left/>
        <right style="thin">
          <color theme="4" tint="0.39994506668294322"/>
        </right>
        <top/>
        <bottom/>
      </border>
    </dxf>
    <dxf>
      <font>
        <u val="none"/>
        <vertAlign val="baseline"/>
        <sz val="10"/>
        <name val="Calibri"/>
        <scheme val="minor"/>
      </font>
      <fill>
        <patternFill patternType="none">
          <fgColor indexed="64"/>
          <bgColor indexed="65"/>
        </patternFill>
      </fill>
    </dxf>
    <dxf>
      <border diagonalUp="0" diagonalDown="0">
        <left/>
        <right/>
        <top style="thin">
          <color theme="4" tint="0.39994506668294322"/>
        </top>
        <bottom style="thin">
          <color theme="4" tint="0.39994506668294322"/>
        </bottom>
      </border>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alignment horizontal="right" vertical="center" textRotation="0" wrapText="0" indent="0" justifyLastLine="0" shrinkToFit="0" readingOrder="0"/>
      <border diagonalUp="0" diagonalDown="0">
        <left style="thin">
          <color theme="4" tint="0.39994506668294322"/>
        </left>
        <right/>
        <top/>
        <bottom/>
      </border>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alignment horizontal="general" vertical="bottom" textRotation="0" wrapText="0" indent="0" justifyLastLine="0" shrinkToFit="1" readingOrder="0"/>
      <border diagonalUp="0" diagonalDown="0">
        <left/>
        <right style="thin">
          <color theme="4" tint="0.39994506668294322"/>
        </right>
        <top/>
        <bottom/>
      </border>
    </dxf>
    <dxf>
      <font>
        <u val="none"/>
        <vertAlign val="baseline"/>
        <sz val="10"/>
        <name val="Calibri"/>
        <scheme val="minor"/>
      </font>
      <fill>
        <patternFill patternType="none">
          <fgColor indexed="64"/>
          <bgColor indexed="65"/>
        </patternFill>
      </fill>
    </dxf>
    <dxf>
      <border diagonalUp="0" diagonalDown="0">
        <left/>
        <right/>
        <top style="thin">
          <color theme="4" tint="0.39994506668294322"/>
        </top>
        <bottom style="thin">
          <color theme="4" tint="0.39994506668294322"/>
        </bottom>
      </border>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7" formatCode="\$#,##0.00"/>
      <fill>
        <patternFill patternType="none">
          <fgColor indexed="64"/>
          <bgColor indexed="65"/>
        </patternFill>
      </fill>
      <alignment horizontal="right" vertical="center" textRotation="0" wrapText="0" indent="0" justifyLastLine="0" shrinkToFit="0" readingOrder="0"/>
      <border diagonalUp="0" diagonalDown="0">
        <left style="thin">
          <color theme="4" tint="0.39994506668294322"/>
        </left>
        <right/>
        <top/>
        <bottom/>
      </border>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7" formatCode="\$#,##0.0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0" formatCode="General"/>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alignment horizontal="general" vertical="bottom" textRotation="0" wrapText="0" indent="0" justifyLastLine="0" shrinkToFit="1" readingOrder="0"/>
      <border diagonalUp="0" diagonalDown="0">
        <left/>
        <right style="thin">
          <color theme="4" tint="0.39994506668294322"/>
        </right>
        <top/>
        <bottom/>
      </border>
    </dxf>
    <dxf>
      <font>
        <u val="none"/>
        <vertAlign val="baseline"/>
        <sz val="10"/>
        <name val="Calibri"/>
        <scheme val="minor"/>
      </font>
      <fill>
        <patternFill patternType="none">
          <fgColor indexed="64"/>
          <bgColor indexed="65"/>
        </patternFill>
      </fill>
    </dxf>
    <dxf>
      <border diagonalUp="0" diagonalDown="0">
        <left/>
        <right/>
        <top style="thin">
          <color theme="4" tint="0.39994506668294322"/>
        </top>
        <bottom style="thin">
          <color theme="4" tint="0.39994506668294322"/>
        </bottom>
      </border>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alignment horizontal="right" vertical="center" textRotation="0" wrapText="0" indent="0" justifyLastLine="0" shrinkToFit="0" readingOrder="0"/>
      <border diagonalUp="0" diagonalDown="0">
        <left style="thin">
          <color theme="4" tint="0.39994506668294322"/>
        </left>
        <right/>
        <top/>
        <bottom/>
      </border>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alignment horizontal="general" vertical="bottom" textRotation="0" wrapText="0" indent="0" justifyLastLine="0" shrinkToFit="1" readingOrder="0"/>
      <border diagonalUp="0" diagonalDown="0">
        <left/>
        <right style="thin">
          <color theme="4" tint="0.39994506668294322"/>
        </right>
        <top/>
        <bottom/>
      </border>
    </dxf>
    <dxf>
      <font>
        <u val="none"/>
        <vertAlign val="baseline"/>
        <sz val="10"/>
        <name val="Calibri"/>
        <scheme val="minor"/>
      </font>
      <fill>
        <patternFill patternType="none">
          <fgColor indexed="64"/>
          <bgColor indexed="65"/>
        </patternFill>
      </fill>
    </dxf>
    <dxf>
      <border diagonalUp="0" diagonalDown="0">
        <left/>
        <right/>
        <top style="thin">
          <color theme="4" tint="0.39994506668294322"/>
        </top>
        <bottom style="thin">
          <color theme="4" tint="0.39994506668294322"/>
        </bottom>
      </border>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7" formatCode="\$#,##0.00"/>
      <fill>
        <patternFill patternType="none">
          <fgColor indexed="64"/>
          <bgColor indexed="65"/>
        </patternFill>
      </fill>
      <alignment horizontal="right" vertical="center" textRotation="0" wrapText="0" indent="0" justifyLastLine="0" shrinkToFit="0" readingOrder="0"/>
      <border diagonalUp="0" diagonalDown="0">
        <left style="thin">
          <color theme="4" tint="0.39994506668294322"/>
        </left>
        <right/>
        <top/>
        <bottom/>
      </border>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7" formatCode="\$#,##0.0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7" formatCode="\$#,##0.00"/>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alignment horizontal="general" vertical="bottom" textRotation="0" wrapText="0" indent="0" justifyLastLine="0" shrinkToFit="1" readingOrder="0"/>
      <border diagonalUp="0" diagonalDown="0">
        <left/>
        <right style="thin">
          <color theme="4" tint="0.39994506668294322"/>
        </right>
        <top/>
        <bottom/>
      </border>
    </dxf>
    <dxf>
      <font>
        <u val="none"/>
        <vertAlign val="baseline"/>
        <sz val="10"/>
        <name val="Calibri"/>
        <scheme val="minor"/>
      </font>
      <fill>
        <patternFill patternType="none">
          <fgColor indexed="64"/>
          <bgColor indexed="65"/>
        </patternFill>
      </fill>
    </dxf>
    <dxf>
      <border diagonalUp="0" diagonalDown="0">
        <left/>
        <right/>
        <top style="thin">
          <color theme="4" tint="0.39994506668294322"/>
        </top>
        <bottom style="thin">
          <color theme="4" tint="0.39994506668294322"/>
        </bottom>
      </border>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alignment horizontal="right" vertical="center" textRotation="0" wrapText="0" indent="0" justifyLastLine="0" shrinkToFit="0" readingOrder="0"/>
      <border diagonalUp="0" diagonalDown="0">
        <left style="thin">
          <color theme="4" tint="0.39994506668294322"/>
        </left>
        <right/>
        <top/>
        <bottom/>
      </border>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alignment horizontal="general" vertical="bottom" textRotation="0" wrapText="0" indent="0" justifyLastLine="0" shrinkToFit="1" readingOrder="0"/>
      <border diagonalUp="0" diagonalDown="0">
        <left/>
        <right style="thin">
          <color theme="4" tint="0.39994506668294322"/>
        </right>
        <top/>
        <bottom/>
      </border>
    </dxf>
    <dxf>
      <font>
        <u val="none"/>
        <vertAlign val="baseline"/>
        <sz val="10"/>
        <name val="Calibri"/>
        <scheme val="minor"/>
      </font>
      <fill>
        <patternFill patternType="none">
          <fgColor indexed="64"/>
          <bgColor indexed="65"/>
        </patternFill>
      </fill>
    </dxf>
    <dxf>
      <border diagonalUp="0" diagonalDown="0">
        <left/>
        <right/>
        <top style="thin">
          <color theme="4" tint="0.39994506668294322"/>
        </top>
        <bottom style="thin">
          <color theme="4" tint="0.39994506668294322"/>
        </bottom>
      </border>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7" formatCode="\$#,##0.00"/>
      <fill>
        <patternFill patternType="none">
          <fgColor indexed="64"/>
          <bgColor indexed="65"/>
        </patternFill>
      </fill>
      <alignment horizontal="right" vertical="center" textRotation="0" wrapText="0" indent="0" justifyLastLine="0" shrinkToFit="0" readingOrder="0"/>
      <border diagonalUp="0" diagonalDown="0">
        <left style="thin">
          <color theme="4" tint="0.39994506668294322"/>
        </left>
        <right/>
        <top/>
        <bottom/>
      </border>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7" formatCode="\$#,##0.0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0" formatCode="General"/>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alignment horizontal="general" vertical="bottom" textRotation="0" wrapText="0" indent="0" justifyLastLine="0" shrinkToFit="1" readingOrder="0"/>
      <border diagonalUp="0" diagonalDown="0">
        <left/>
        <right style="thin">
          <color theme="4" tint="0.39994506668294322"/>
        </right>
        <top/>
        <bottom/>
      </border>
    </dxf>
    <dxf>
      <font>
        <u val="none"/>
        <vertAlign val="baseline"/>
        <sz val="10"/>
        <name val="Calibri"/>
        <scheme val="minor"/>
      </font>
      <fill>
        <patternFill patternType="none">
          <fgColor indexed="64"/>
          <bgColor indexed="65"/>
        </patternFill>
      </fill>
    </dxf>
    <dxf>
      <border diagonalUp="0" diagonalDown="0">
        <left/>
        <right/>
        <top style="thin">
          <color theme="4" tint="0.39994506668294322"/>
        </top>
        <bottom style="thin">
          <color theme="4" tint="0.39994506668294322"/>
        </bottom>
      </border>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alignment horizontal="right" vertical="center" textRotation="0" wrapText="0" indent="0" justifyLastLine="0" shrinkToFit="0" readingOrder="0"/>
      <border diagonalUp="0" diagonalDown="0">
        <left style="thin">
          <color theme="4" tint="0.39994506668294322"/>
        </left>
        <right/>
        <top/>
        <bottom/>
      </border>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alignment horizontal="general" vertical="bottom" textRotation="0" wrapText="0" indent="0" justifyLastLine="0" shrinkToFit="1" readingOrder="0"/>
      <border diagonalUp="0" diagonalDown="0">
        <left/>
        <right style="thin">
          <color theme="4" tint="0.39994506668294322"/>
        </right>
        <top/>
        <bottom/>
      </border>
    </dxf>
    <dxf>
      <font>
        <u val="none"/>
        <vertAlign val="baseline"/>
        <sz val="10"/>
        <name val="Calibri"/>
        <scheme val="minor"/>
      </font>
      <fill>
        <patternFill patternType="none">
          <fgColor indexed="64"/>
          <bgColor indexed="65"/>
        </patternFill>
      </fill>
    </dxf>
    <dxf>
      <border diagonalUp="0" diagonalDown="0">
        <left/>
        <right/>
        <top style="thin">
          <color theme="4" tint="0.39994506668294322"/>
        </top>
        <bottom style="thin">
          <color theme="4" tint="0.39994506668294322"/>
        </bottom>
      </border>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dxf>
    <dxf>
      <font>
        <u val="none"/>
        <vertAlign val="baseline"/>
        <sz val="10"/>
        <name val="Calibri"/>
        <scheme val="minor"/>
      </font>
      <numFmt numFmtId="166" formatCode="\$#,##0"/>
      <fill>
        <patternFill patternType="none">
          <fgColor indexed="64"/>
          <bgColor indexed="65"/>
        </patternFill>
      </fill>
      <border diagonalUp="0" diagonalDown="0">
        <left style="thin">
          <color theme="4" tint="0.39994506668294322"/>
        </left>
        <right/>
        <top/>
        <bottom/>
      </border>
    </dxf>
    <dxf>
      <font>
        <u val="none"/>
        <vertAlign val="baseline"/>
        <sz val="10"/>
        <name val="Calibri"/>
        <scheme val="minor"/>
      </font>
      <numFmt numFmtId="166" formatCode="\$#,##0"/>
      <fill>
        <patternFill patternType="none">
          <fgColor indexed="64"/>
          <bgColor indexed="65"/>
        </patternFill>
      </fill>
      <alignment horizontal="right" vertical="center" textRotation="0" wrapText="0" indent="0" justifyLastLine="0" shrinkToFit="0" readingOrder="0"/>
      <border diagonalUp="0" diagonalDown="0">
        <left style="thin">
          <color theme="4" tint="0.39994506668294322"/>
        </left>
        <right/>
        <top/>
        <bottom/>
      </border>
    </dxf>
    <dxf>
      <font>
        <u val="none"/>
        <vertAlign val="baseline"/>
        <sz val="10"/>
        <name val="Calibri"/>
        <scheme val="minor"/>
      </font>
      <numFmt numFmtId="166" formatCode="\$#,##0"/>
      <fill>
        <patternFill patternType="none">
          <fgColor indexed="64"/>
          <bgColor indexed="65"/>
        </patternFill>
      </fill>
      <border diagonalUp="0" diagonalDown="0">
        <left style="thin">
          <color theme="4" tint="0.39994506668294322"/>
        </left>
        <right style="thin">
          <color theme="4" tint="0.39994506668294322"/>
        </right>
        <top/>
        <bottom/>
      </border>
    </dxf>
    <dxf>
      <font>
        <u val="none"/>
        <vertAlign val="baseline"/>
        <sz val="10"/>
        <name val="Calibri"/>
        <scheme val="minor"/>
      </font>
      <numFmt numFmtId="166" formatCode="\$#,##0"/>
      <fill>
        <patternFill patternType="none">
          <fgColor indexed="64"/>
          <bgColor indexed="65"/>
        </patternFill>
      </fill>
      <border diagonalUp="0" diagonalDown="0">
        <left style="thin">
          <color theme="4" tint="0.39994506668294322"/>
        </left>
        <right style="thin">
          <color theme="4" tint="0.39994506668294322"/>
        </right>
        <top/>
        <bottom/>
      </border>
    </dxf>
    <dxf>
      <font>
        <u val="none"/>
        <vertAlign val="baseline"/>
        <sz val="10"/>
        <name val="Calibri"/>
        <scheme val="minor"/>
      </font>
      <numFmt numFmtId="166" formatCode="\$#,##0"/>
      <fill>
        <patternFill patternType="none">
          <fgColor indexed="64"/>
          <bgColor indexed="65"/>
        </patternFill>
      </fill>
      <border diagonalUp="0" diagonalDown="0">
        <left style="thin">
          <color theme="4" tint="0.39994506668294322"/>
        </left>
        <right style="thin">
          <color theme="4" tint="0.39994506668294322"/>
        </right>
        <top/>
        <bottom/>
      </border>
    </dxf>
    <dxf>
      <font>
        <u val="none"/>
        <vertAlign val="baseline"/>
        <sz val="10"/>
        <name val="Calibri"/>
        <scheme val="minor"/>
      </font>
      <numFmt numFmtId="166" formatCode="\$#,##0"/>
      <fill>
        <patternFill patternType="none">
          <fgColor indexed="64"/>
          <bgColor indexed="65"/>
        </patternFill>
      </fill>
      <border diagonalUp="0" diagonalDown="0">
        <left style="thin">
          <color theme="4" tint="0.39994506668294322"/>
        </left>
        <right style="thin">
          <color theme="4" tint="0.39994506668294322"/>
        </right>
        <top/>
        <bottom/>
      </border>
    </dxf>
    <dxf>
      <font>
        <u val="none"/>
        <vertAlign val="baseline"/>
        <sz val="10"/>
        <name val="Calibri"/>
        <scheme val="minor"/>
      </font>
      <fill>
        <patternFill patternType="none">
          <fgColor indexed="64"/>
          <bgColor indexed="65"/>
        </patternFill>
      </fill>
      <border diagonalUp="0" diagonalDown="0">
        <left/>
        <right style="thin">
          <color theme="4" tint="0.39994506668294322"/>
        </right>
        <top/>
        <bottom/>
      </border>
    </dxf>
    <dxf>
      <font>
        <u val="none"/>
        <vertAlign val="baseline"/>
        <sz val="10"/>
        <name val="Calibri"/>
        <scheme val="minor"/>
      </font>
      <fill>
        <patternFill patternType="none">
          <fgColor indexed="64"/>
          <bgColor indexed="65"/>
        </patternFill>
      </fill>
      <alignment horizontal="general" vertical="bottom" textRotation="0" wrapText="0" indent="0" justifyLastLine="0" shrinkToFit="1" readingOrder="0"/>
      <border diagonalUp="0" diagonalDown="0">
        <left/>
        <right style="thin">
          <color theme="4" tint="0.39994506668294322"/>
        </right>
        <top/>
        <bottom/>
      </border>
    </dxf>
    <dxf>
      <font>
        <u val="none"/>
        <vertAlign val="baseline"/>
        <sz val="10"/>
        <name val="Calibri"/>
        <scheme val="minor"/>
      </font>
      <fill>
        <patternFill patternType="none">
          <fgColor indexed="64"/>
          <bgColor indexed="65"/>
        </patternFill>
      </fill>
      <border diagonalUp="0" diagonalDown="0">
        <left style="thin">
          <color theme="4" tint="0.39994506668294322"/>
        </left>
        <right style="thin">
          <color theme="4" tint="0.39994506668294322"/>
        </right>
        <top/>
        <bottom/>
      </border>
    </dxf>
    <dxf>
      <border diagonalUp="0" diagonalDown="0">
        <left/>
        <right/>
        <top style="thin">
          <color theme="4" tint="0.39994506668294322"/>
        </top>
        <bottom style="thin">
          <color theme="4" tint="0.39994506668294322"/>
        </bottom>
      </border>
    </dxf>
    <dxf>
      <font>
        <u val="none"/>
        <vertAlign val="baseline"/>
        <sz val="10"/>
        <name val="Calibri"/>
        <scheme val="minor"/>
      </font>
      <fill>
        <patternFill patternType="none">
          <fgColor indexed="64"/>
          <bgColor indexed="65"/>
        </patternFill>
      </fill>
    </dxf>
    <dxf>
      <font>
        <u val="none"/>
        <vertAlign val="baseline"/>
        <sz val="10"/>
        <name val="Calibri"/>
        <scheme val="minor"/>
      </font>
      <fill>
        <patternFill patternType="none">
          <fgColor indexed="64"/>
          <bgColor indexed="65"/>
        </patternFill>
      </fill>
      <border diagonalUp="0" diagonalDown="0">
        <left style="thin">
          <color theme="4" tint="0.39994506668294322"/>
        </left>
        <right style="thin">
          <color theme="4" tint="0.39994506668294322"/>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57150</xdr:colOff>
      <xdr:row>0</xdr:row>
      <xdr:rowOff>57150</xdr:rowOff>
    </xdr:from>
    <xdr:to>
      <xdr:col>6</xdr:col>
      <xdr:colOff>123825</xdr:colOff>
      <xdr:row>3</xdr:row>
      <xdr:rowOff>114300</xdr:rowOff>
    </xdr:to>
    <xdr:sp macro="" textlink="">
      <xdr:nvSpPr>
        <xdr:cNvPr id="2" name="TextBox 1"/>
        <xdr:cNvSpPr txBox="1"/>
      </xdr:nvSpPr>
      <xdr:spPr>
        <a:xfrm>
          <a:off x="3705225" y="57150"/>
          <a:ext cx="3714750" cy="55245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illustration follows</a:t>
          </a:r>
          <a:r>
            <a:rPr lang="en-US" sz="1100" baseline="0"/>
            <a:t> a married couple . The wife no longer works  because she left the workforce to be a home maker.</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38099</xdr:rowOff>
    </xdr:from>
    <xdr:to>
      <xdr:col>5</xdr:col>
      <xdr:colOff>600075</xdr:colOff>
      <xdr:row>8</xdr:row>
      <xdr:rowOff>0</xdr:rowOff>
    </xdr:to>
    <xdr:sp macro="" textlink="">
      <xdr:nvSpPr>
        <xdr:cNvPr id="2" name="TextBox 1"/>
        <xdr:cNvSpPr txBox="1"/>
      </xdr:nvSpPr>
      <xdr:spPr>
        <a:xfrm>
          <a:off x="19050" y="38099"/>
          <a:ext cx="4552950" cy="148590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is the scenario where an individual</a:t>
          </a:r>
          <a:r>
            <a:rPr lang="en-US" sz="1100" baseline="0"/>
            <a:t> puts a fixed amount of money aside each period for a fixed number of years. The goal is to determine the total amount at the end of the period. </a:t>
          </a:r>
        </a:p>
        <a:p>
          <a:r>
            <a:rPr lang="en-US" sz="1100" baseline="0"/>
            <a:t>This can be used to calculatemost retirement account values. Keep in mind this example ignores inflation and taxes (most appropriate for a ROTH asset).</a:t>
          </a:r>
        </a:p>
        <a:p>
          <a:r>
            <a:rPr lang="en-US" sz="1100" baseline="0"/>
            <a:t>The example also assumes a fixed amount of contribution. You can change portios highlighted in yellow to play out different scenarios. This could be related to the number of years for saving or the interest rate.</a:t>
          </a:r>
          <a:endParaRPr lang="en-US" sz="1100"/>
        </a:p>
      </xdr:txBody>
    </xdr:sp>
    <xdr:clientData/>
  </xdr:twoCellAnchor>
</xdr:wsDr>
</file>

<file path=xl/tables/table1.xml><?xml version="1.0" encoding="utf-8"?>
<table xmlns="http://schemas.openxmlformats.org/spreadsheetml/2006/main" id="1" name="Table1" displayName="Table1" ref="B11:E22" totalsRowCount="1" headerRowDxfId="143" dataDxfId="142" totalsRowDxfId="140" tableBorderDxfId="141">
  <autoFilter ref="B11:E21"/>
  <tableColumns count="4">
    <tableColumn id="1" name="HOUSING" totalsRowLabel="Total" dataDxfId="139" totalsRowDxfId="138"/>
    <tableColumn id="2" name="Projected Cost" totalsRowFunction="sum" dataDxfId="137" totalsRowDxfId="136"/>
    <tableColumn id="3" name="Actual Cost" totalsRowFunction="sum" dataDxfId="135" totalsRowDxfId="134"/>
    <tableColumn id="4" name="Difference" totalsRowFunction="sum" dataDxfId="133" totalsRowDxfId="132">
      <calculatedColumnFormula>Table1[Projected Cost]-Table1[Actual Cost]</calculatedColumnFormula>
    </tableColumn>
  </tableColumns>
  <tableStyleInfo name="TableStyleMedium23" showFirstColumn="0" showLastColumn="0" showRowStripes="1" showColumnStripes="0"/>
</table>
</file>

<file path=xl/tables/table10.xml><?xml version="1.0" encoding="utf-8"?>
<table xmlns="http://schemas.openxmlformats.org/spreadsheetml/2006/main" id="10" name="Table10" displayName="Table10" ref="G39:J43" totalsRowCount="1" headerRowDxfId="35" dataDxfId="34" totalsRowDxfId="32" tableBorderDxfId="33">
  <autoFilter ref="G39:J42"/>
  <tableColumns count="4">
    <tableColumn id="1" name="SAVINGS OR INVESTMENTS" totalsRowLabel="Total" dataDxfId="31" totalsRowDxfId="30"/>
    <tableColumn id="2" name="Projected Cost" totalsRowFunction="sum" dataDxfId="29" totalsRowDxfId="28"/>
    <tableColumn id="3" name="Actual Cost" totalsRowFunction="sum" dataDxfId="27" totalsRowDxfId="26"/>
    <tableColumn id="4" name="Difference" totalsRowFunction="sum" dataDxfId="25" totalsRowDxfId="24">
      <calculatedColumnFormula>Table10[Projected Cost]-Table10[Actual Cost]</calculatedColumnFormula>
    </tableColumn>
  </tableColumns>
  <tableStyleInfo name="TableStyleMedium23" showFirstColumn="0" showLastColumn="0" showRowStripes="1" showColumnStripes="0"/>
</table>
</file>

<file path=xl/tables/table11.xml><?xml version="1.0" encoding="utf-8"?>
<table xmlns="http://schemas.openxmlformats.org/spreadsheetml/2006/main" id="11" name="Table7" displayName="Table7" ref="B55:E63" totalsRowCount="1" headerRowDxfId="23" dataDxfId="22" totalsRowDxfId="20" tableBorderDxfId="21">
  <autoFilter ref="B55:E62"/>
  <tableColumns count="4">
    <tableColumn id="1" name="PERSONAL CARE" totalsRowLabel="Total" dataDxfId="19" totalsRowDxfId="18"/>
    <tableColumn id="2" name="Projected Cost" totalsRowFunction="sum" dataDxfId="17" totalsRowDxfId="16"/>
    <tableColumn id="3" name="Actual Cost" totalsRowFunction="sum" dataDxfId="15" totalsRowDxfId="14"/>
    <tableColumn id="4" name="Difference" totalsRowFunction="sum" dataDxfId="13" totalsRowDxfId="12">
      <calculatedColumnFormula>Table7[Projected Cost]-Table7[Actual Cost]</calculatedColumnFormula>
    </tableColumn>
  </tableColumns>
  <tableStyleInfo name="TableStyleMedium23" showFirstColumn="0" showLastColumn="0" showRowStripes="1" showColumnStripes="0"/>
</table>
</file>

<file path=xl/tables/table12.xml><?xml version="1.0" encoding="utf-8"?>
<table xmlns="http://schemas.openxmlformats.org/spreadsheetml/2006/main" id="12" name="Table2" displayName="Table2" ref="G11:J21" totalsRowCount="1" headerRowDxfId="11" dataDxfId="10" totalsRowDxfId="8" tableBorderDxfId="9">
  <autoFilter ref="G11:J20"/>
  <tableColumns count="4">
    <tableColumn id="1" name="ENTERTAINMENT" totalsRowLabel="Total" dataDxfId="7" totalsRowDxfId="6"/>
    <tableColumn id="2" name="Projected Cost" totalsRowFunction="sum" dataDxfId="5" totalsRowDxfId="4"/>
    <tableColumn id="3" name="Actual Cost" totalsRowFunction="sum" dataDxfId="3" totalsRowDxfId="2"/>
    <tableColumn id="4" name="Difference" totalsRowFunction="sum" dataDxfId="1" totalsRowDxfId="0">
      <calculatedColumnFormula>Table2[Projected Cost]-Table2[Actual Cost]</calculatedColumnFormula>
    </tableColumn>
  </tableColumns>
  <tableStyleInfo name="TableStyleMedium23" showFirstColumn="0" showLastColumn="0" showRowStripes="1" showColumnStripes="0"/>
</table>
</file>

<file path=xl/tables/table2.xml><?xml version="1.0" encoding="utf-8"?>
<table xmlns="http://schemas.openxmlformats.org/spreadsheetml/2006/main" id="2" name="Table4" displayName="Table4" ref="B34:E39" totalsRowCount="1" headerRowDxfId="131" dataDxfId="130" totalsRowDxfId="128" tableBorderDxfId="129">
  <autoFilter ref="B34:E38"/>
  <tableColumns count="4">
    <tableColumn id="1" name="INSURANCE" totalsRowLabel="Total" dataDxfId="127" totalsRowDxfId="126"/>
    <tableColumn id="2" name="Projected Cost" totalsRowFunction="sum" dataDxfId="125" totalsRowDxfId="124"/>
    <tableColumn id="3" name="Actual Cost" totalsRowFunction="sum" dataDxfId="123" totalsRowDxfId="122"/>
    <tableColumn id="4" name="Difference" totalsRowFunction="sum" dataDxfId="121" totalsRowDxfId="120">
      <calculatedColumnFormula>Table4[Projected Cost]-Table4[Actual Cost]</calculatedColumnFormula>
    </tableColumn>
  </tableColumns>
  <tableStyleInfo name="TableStyleMedium23" showFirstColumn="0" showLastColumn="0" showRowStripes="1" showColumnStripes="0"/>
</table>
</file>

<file path=xl/tables/table3.xml><?xml version="1.0" encoding="utf-8"?>
<table xmlns="http://schemas.openxmlformats.org/spreadsheetml/2006/main" id="3" name="Table12" displayName="Table12" ref="G51:J56" totalsRowCount="1" headerRowDxfId="119" dataDxfId="118" totalsRowDxfId="116" tableBorderDxfId="117">
  <autoFilter ref="G51:J55"/>
  <tableColumns count="4">
    <tableColumn id="1" name="LEGAL" totalsRowLabel="Total" dataDxfId="115" totalsRowDxfId="114"/>
    <tableColumn id="2" name="Projected Cost" totalsRowFunction="sum" dataDxfId="113" totalsRowDxfId="112"/>
    <tableColumn id="3" name="Actual Cost" totalsRowFunction="sum" dataDxfId="111" totalsRowDxfId="110"/>
    <tableColumn id="4" name="Difference" totalsRowFunction="sum" dataDxfId="109" totalsRowDxfId="108">
      <calculatedColumnFormula>Table12[Projected Cost]-Table12[Actual Cost]</calculatedColumnFormula>
    </tableColumn>
  </tableColumns>
  <tableStyleInfo name="TableStyleMedium23" showFirstColumn="0" showLastColumn="0" showRowStripes="1" showColumnStripes="0"/>
</table>
</file>

<file path=xl/tables/table4.xml><?xml version="1.0" encoding="utf-8"?>
<table xmlns="http://schemas.openxmlformats.org/spreadsheetml/2006/main" id="4" name="Table6" displayName="Table6" ref="B47:E53" totalsRowCount="1" headerRowDxfId="107" dataDxfId="106" totalsRowDxfId="104" tableBorderDxfId="105">
  <autoFilter ref="B47:E52"/>
  <tableColumns count="4">
    <tableColumn id="1" name="PETS" totalsRowLabel="Total" dataDxfId="103" totalsRowDxfId="102"/>
    <tableColumn id="2" name="Projected Cost" totalsRowFunction="sum" dataDxfId="101" totalsRowDxfId="100"/>
    <tableColumn id="3" name="Actual Cost" totalsRowFunction="sum" dataDxfId="99" totalsRowDxfId="98"/>
    <tableColumn id="4" name="Difference" totalsRowFunction="sum" dataDxfId="97" totalsRowDxfId="96">
      <calculatedColumnFormula>Table6[Projected Cost]-Table6[Actual Cost]</calculatedColumnFormula>
    </tableColumn>
  </tableColumns>
  <tableStyleInfo name="TableStyleMedium23" showFirstColumn="0" showLastColumn="0" showRowStripes="1" showColumnStripes="0"/>
</table>
</file>

<file path=xl/tables/table5.xml><?xml version="1.0" encoding="utf-8"?>
<table xmlns="http://schemas.openxmlformats.org/spreadsheetml/2006/main" id="5" name="Table11" displayName="Table11" ref="G45:J49" totalsRowCount="1" headerRowDxfId="95" dataDxfId="94" totalsRowDxfId="92" tableBorderDxfId="93">
  <autoFilter ref="G45:J48"/>
  <tableColumns count="4">
    <tableColumn id="1" name="GIFTS AND DONATIONS" totalsRowLabel="Total" dataDxfId="91" totalsRowDxfId="90"/>
    <tableColumn id="2" name="Projected Cost" totalsRowFunction="sum" dataDxfId="89" totalsRowDxfId="88"/>
    <tableColumn id="3" name="Actual Cost" totalsRowFunction="sum" dataDxfId="87" totalsRowDxfId="86"/>
    <tableColumn id="4" name="Difference" totalsRowFunction="sum" dataDxfId="85" totalsRowDxfId="84">
      <calculatedColumnFormula>Table11[Projected Cost]-Table11[Actual Cost]</calculatedColumnFormula>
    </tableColumn>
  </tableColumns>
  <tableStyleInfo name="TableStyleMedium23" showFirstColumn="0" showLastColumn="0" showRowStripes="1" showColumnStripes="0"/>
</table>
</file>

<file path=xl/tables/table6.xml><?xml version="1.0" encoding="utf-8"?>
<table xmlns="http://schemas.openxmlformats.org/spreadsheetml/2006/main" id="6" name="Table5" displayName="Table5" ref="B41:E45" totalsRowCount="1" headerRowDxfId="83" dataDxfId="82" totalsRowDxfId="80" tableBorderDxfId="81">
  <autoFilter ref="B41:E44"/>
  <tableColumns count="4">
    <tableColumn id="1" name="FOOD" totalsRowLabel="Total" dataDxfId="79" totalsRowDxfId="78"/>
    <tableColumn id="2" name="Projected Cost" totalsRowFunction="sum" dataDxfId="77" totalsRowDxfId="76"/>
    <tableColumn id="3" name="Actual Cost" totalsRowFunction="sum" dataDxfId="75" totalsRowDxfId="74"/>
    <tableColumn id="4" name="Difference" totalsRowFunction="sum" dataDxfId="73" totalsRowDxfId="72">
      <calculatedColumnFormula>Table5[Projected Cost]-Table5[Actual Cost]</calculatedColumnFormula>
    </tableColumn>
  </tableColumns>
  <tableStyleInfo name="TableStyleMedium23" showFirstColumn="0" showLastColumn="0" showRowStripes="1" showColumnStripes="0"/>
</table>
</file>

<file path=xl/tables/table7.xml><?xml version="1.0" encoding="utf-8"?>
<table xmlns="http://schemas.openxmlformats.org/spreadsheetml/2006/main" id="7" name="Table9" displayName="Table9" ref="G32:J37" totalsRowCount="1" headerRowDxfId="71" dataDxfId="70" totalsRowDxfId="68" tableBorderDxfId="69">
  <autoFilter ref="G32:J36"/>
  <tableColumns count="4">
    <tableColumn id="1" name="TAXES" totalsRowLabel="Total" dataDxfId="67" totalsRowDxfId="66"/>
    <tableColumn id="2" name="Projected Cost" totalsRowFunction="sum" dataDxfId="65" totalsRowDxfId="64"/>
    <tableColumn id="3" name="Actual Cost" totalsRowFunction="sum" dataDxfId="63" totalsRowDxfId="62"/>
    <tableColumn id="4" name="Difference" totalsRowFunction="sum" dataDxfId="61" totalsRowDxfId="60">
      <calculatedColumnFormula>Table9[Projected Cost]-Table9[Actual Cost]</calculatedColumnFormula>
    </tableColumn>
  </tableColumns>
  <tableStyleInfo name="TableStyleMedium23" showFirstColumn="0" showLastColumn="0" showRowStripes="1" showColumnStripes="0"/>
</table>
</file>

<file path=xl/tables/table8.xml><?xml version="1.0" encoding="utf-8"?>
<table xmlns="http://schemas.openxmlformats.org/spreadsheetml/2006/main" id="8" name="Table3" displayName="Table3" ref="B24:E32" totalsRowCount="1" headerRowDxfId="59" dataDxfId="58" totalsRowDxfId="56" tableBorderDxfId="57">
  <autoFilter ref="B24:E31"/>
  <tableColumns count="4">
    <tableColumn id="1" name="TRANSPORTATION" totalsRowLabel="Total" dataDxfId="55" totalsRowDxfId="54"/>
    <tableColumn id="2" name="Projected Cost" totalsRowFunction="sum" dataDxfId="53" totalsRowDxfId="52"/>
    <tableColumn id="3" name="Actual Cost" totalsRowFunction="sum" dataDxfId="51" totalsRowDxfId="50"/>
    <tableColumn id="4" name="Difference" totalsRowFunction="sum" dataDxfId="49" totalsRowDxfId="48">
      <calculatedColumnFormula>Table3[Projected Cost]-Table3[Actual Cost]</calculatedColumnFormula>
    </tableColumn>
  </tableColumns>
  <tableStyleInfo name="TableStyleMedium23" showFirstColumn="0" showLastColumn="0" showRowStripes="1" showColumnStripes="0"/>
</table>
</file>

<file path=xl/tables/table9.xml><?xml version="1.0" encoding="utf-8"?>
<table xmlns="http://schemas.openxmlformats.org/spreadsheetml/2006/main" id="9" name="Table8" displayName="Table8" ref="G23:J30" totalsRowCount="1" headerRowDxfId="47" dataDxfId="46" totalsRowDxfId="44" tableBorderDxfId="45">
  <autoFilter ref="G23:J29"/>
  <tableColumns count="4">
    <tableColumn id="1" name="LOANS" totalsRowLabel="Total" dataDxfId="43" totalsRowDxfId="42"/>
    <tableColumn id="2" name="Projected Cost" totalsRowFunction="sum" dataDxfId="41" totalsRowDxfId="40"/>
    <tableColumn id="3" name="Actual Cost" totalsRowFunction="sum" dataDxfId="39" totalsRowDxfId="38"/>
    <tableColumn id="4" name="Difference" totalsRowFunction="sum" dataDxfId="37" totalsRowDxfId="36">
      <calculatedColumnFormula>Table8[Projected Cost]-Table8[Actual Cost]</calculatedColumnFormula>
    </tableColumn>
  </tableColumns>
  <tableStyleInfo name="TableStyleMedium2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tabSelected="1" workbookViewId="0">
      <selection activeCell="E20" sqref="E20"/>
    </sheetView>
  </sheetViews>
  <sheetFormatPr defaultRowHeight="15" x14ac:dyDescent="0.25"/>
  <cols>
    <col min="1" max="1" width="28.140625" bestFit="1" customWidth="1"/>
    <col min="2" max="2" width="14.28515625" bestFit="1" customWidth="1"/>
    <col min="9" max="10" width="9.85546875" customWidth="1"/>
  </cols>
  <sheetData>
    <row r="1" spans="1:10" ht="46.5" x14ac:dyDescent="0.7">
      <c r="A1" s="85" t="s">
        <v>163</v>
      </c>
      <c r="B1" s="85"/>
      <c r="C1" s="85"/>
      <c r="D1" s="85"/>
      <c r="E1" s="85"/>
      <c r="F1" s="85"/>
      <c r="G1" s="85"/>
      <c r="H1" s="85"/>
      <c r="I1" s="85"/>
      <c r="J1" s="85"/>
    </row>
    <row r="2" spans="1:10" x14ac:dyDescent="0.25">
      <c r="A2" s="74"/>
      <c r="B2" s="74"/>
      <c r="C2" s="74"/>
      <c r="D2" s="74"/>
      <c r="E2" s="74"/>
      <c r="F2" s="74"/>
      <c r="G2" s="74"/>
      <c r="H2" s="74"/>
      <c r="I2" s="74"/>
      <c r="J2" s="74"/>
    </row>
    <row r="3" spans="1:10" ht="46.5" x14ac:dyDescent="0.7">
      <c r="A3" s="85" t="s">
        <v>164</v>
      </c>
      <c r="B3" s="85"/>
      <c r="C3" s="85"/>
      <c r="D3" s="85"/>
      <c r="E3" s="85"/>
      <c r="F3" s="85"/>
      <c r="G3" s="85"/>
      <c r="H3" s="85"/>
      <c r="I3" s="85"/>
      <c r="J3" s="85"/>
    </row>
    <row r="4" spans="1:10" ht="12" customHeight="1" x14ac:dyDescent="0.7">
      <c r="A4" s="75"/>
      <c r="B4" s="75"/>
      <c r="C4" s="75"/>
      <c r="D4" s="75"/>
      <c r="E4" s="75"/>
      <c r="F4" s="75"/>
      <c r="G4" s="74"/>
      <c r="H4" s="74"/>
      <c r="I4" s="74"/>
      <c r="J4" s="74"/>
    </row>
    <row r="5" spans="1:10" ht="46.5" x14ac:dyDescent="0.7">
      <c r="A5" s="85" t="s">
        <v>165</v>
      </c>
      <c r="B5" s="85"/>
      <c r="C5" s="85"/>
      <c r="D5" s="85"/>
      <c r="E5" s="85"/>
      <c r="F5" s="85"/>
      <c r="G5" s="85"/>
      <c r="H5" s="85"/>
      <c r="I5" s="85"/>
      <c r="J5" s="85"/>
    </row>
    <row r="6" spans="1:10" ht="12.75" customHeight="1" x14ac:dyDescent="0.7">
      <c r="A6" s="75"/>
      <c r="B6" s="75"/>
      <c r="C6" s="75"/>
      <c r="D6" s="75"/>
      <c r="E6" s="75"/>
      <c r="F6" s="75"/>
      <c r="G6" s="74"/>
      <c r="H6" s="74"/>
      <c r="I6" s="74"/>
      <c r="J6" s="74"/>
    </row>
    <row r="7" spans="1:10" ht="46.5" x14ac:dyDescent="0.7">
      <c r="A7" s="85" t="s">
        <v>166</v>
      </c>
      <c r="B7" s="85"/>
      <c r="C7" s="85"/>
      <c r="D7" s="85"/>
      <c r="E7" s="85"/>
      <c r="F7" s="85"/>
      <c r="G7" s="85"/>
      <c r="H7" s="85"/>
      <c r="I7" s="85"/>
      <c r="J7" s="74"/>
    </row>
    <row r="8" spans="1:10" ht="46.5" x14ac:dyDescent="0.7">
      <c r="A8" s="76" t="s">
        <v>167</v>
      </c>
      <c r="B8" s="76" t="s">
        <v>168</v>
      </c>
      <c r="C8" s="77"/>
      <c r="D8" s="77"/>
      <c r="E8" s="77"/>
      <c r="F8" s="77"/>
      <c r="G8" s="78"/>
      <c r="H8" s="78"/>
      <c r="I8" s="78"/>
      <c r="J8" s="78"/>
    </row>
    <row r="9" spans="1:10" x14ac:dyDescent="0.25">
      <c r="A9" s="79" t="s">
        <v>169</v>
      </c>
      <c r="B9" s="84" t="s">
        <v>178</v>
      </c>
      <c r="C9" s="84"/>
      <c r="D9" s="84"/>
      <c r="E9" s="84"/>
      <c r="F9" s="84"/>
      <c r="G9" s="84"/>
      <c r="H9" s="84"/>
      <c r="I9" s="84"/>
      <c r="J9" s="84"/>
    </row>
    <row r="10" spans="1:10" x14ac:dyDescent="0.25">
      <c r="A10" s="79" t="s">
        <v>170</v>
      </c>
      <c r="B10" s="84" t="s">
        <v>179</v>
      </c>
      <c r="C10" s="84"/>
      <c r="D10" s="84"/>
      <c r="E10" s="84"/>
      <c r="F10" s="84"/>
      <c r="G10" s="84"/>
      <c r="H10" s="84"/>
      <c r="I10" s="84"/>
      <c r="J10" s="84"/>
    </row>
    <row r="11" spans="1:10" x14ac:dyDescent="0.25">
      <c r="A11" s="79" t="s">
        <v>171</v>
      </c>
      <c r="B11" s="84" t="s">
        <v>181</v>
      </c>
      <c r="C11" s="84"/>
      <c r="D11" s="84"/>
      <c r="E11" s="84"/>
      <c r="F11" s="84"/>
      <c r="G11" s="84"/>
      <c r="H11" s="84"/>
      <c r="I11" s="84"/>
      <c r="J11" s="84"/>
    </row>
    <row r="12" spans="1:10" x14ac:dyDescent="0.25">
      <c r="A12" s="79" t="s">
        <v>172</v>
      </c>
      <c r="B12" s="84" t="s">
        <v>182</v>
      </c>
      <c r="C12" s="84"/>
      <c r="D12" s="84"/>
      <c r="E12" s="84"/>
      <c r="F12" s="84"/>
      <c r="G12" s="84"/>
      <c r="H12" s="84"/>
      <c r="I12" s="84"/>
      <c r="J12" s="84"/>
    </row>
    <row r="15" spans="1:10" x14ac:dyDescent="0.25">
      <c r="A15" t="s">
        <v>177</v>
      </c>
    </row>
    <row r="16" spans="1:10" x14ac:dyDescent="0.25">
      <c r="A16" t="s">
        <v>180</v>
      </c>
    </row>
    <row r="18" spans="1:1" ht="18.75" x14ac:dyDescent="0.3">
      <c r="A18" s="108" t="s">
        <v>193</v>
      </c>
    </row>
    <row r="19" spans="1:1" ht="18.75" x14ac:dyDescent="0.3">
      <c r="A19" s="108" t="s">
        <v>194</v>
      </c>
    </row>
  </sheetData>
  <mergeCells count="8">
    <mergeCell ref="B11:J11"/>
    <mergeCell ref="B12:J12"/>
    <mergeCell ref="A1:J1"/>
    <mergeCell ref="A3:J3"/>
    <mergeCell ref="A5:J5"/>
    <mergeCell ref="A7:I7"/>
    <mergeCell ref="B9:J9"/>
    <mergeCell ref="B10:J10"/>
  </mergeCells>
  <hyperlinks>
    <hyperlink ref="A9" location="'Personal Monthly Budget'!A1" display="Monthly Budgeting"/>
    <hyperlink ref="A10" location="IncomeStatement!A1" display="Income statement"/>
    <hyperlink ref="A11" location="'Statement of Wealth'!A1" display="Statement of Personal Wealth"/>
    <hyperlink ref="A12" location="Savings!A1" display="Savings Goals Illustration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64"/>
  <sheetViews>
    <sheetView showGridLines="0" workbookViewId="0">
      <selection activeCell="N28" sqref="N28"/>
    </sheetView>
  </sheetViews>
  <sheetFormatPr defaultColWidth="9.140625" defaultRowHeight="12.75" x14ac:dyDescent="0.2"/>
  <cols>
    <col min="1" max="1" width="1.7109375" style="46" customWidth="1"/>
    <col min="2" max="2" width="30.140625" style="46" customWidth="1"/>
    <col min="3" max="3" width="16.5703125" style="46" customWidth="1"/>
    <col min="4" max="4" width="13.42578125" style="46" customWidth="1"/>
    <col min="5" max="5" width="12.5703125" style="46" customWidth="1"/>
    <col min="6" max="6" width="2.85546875" style="46" customWidth="1"/>
    <col min="7" max="7" width="29.28515625" style="46" customWidth="1"/>
    <col min="8" max="8" width="16.5703125" style="46" customWidth="1"/>
    <col min="9" max="9" width="13.42578125" style="46" customWidth="1"/>
    <col min="10" max="10" width="12.5703125" style="46" customWidth="1"/>
    <col min="11" max="16384" width="9.140625" style="46"/>
  </cols>
  <sheetData>
    <row r="1" spans="1:10" ht="8.1" customHeight="1" x14ac:dyDescent="0.85">
      <c r="A1" s="71"/>
      <c r="B1" s="72"/>
      <c r="C1" s="72"/>
      <c r="D1" s="72"/>
      <c r="E1" s="72"/>
      <c r="F1" s="72"/>
      <c r="G1" s="72"/>
      <c r="H1" s="72"/>
      <c r="I1" s="72"/>
      <c r="J1" s="51"/>
    </row>
    <row r="2" spans="1:10" ht="51.95" customHeight="1" x14ac:dyDescent="0.3">
      <c r="A2" s="71"/>
      <c r="B2" s="88" t="s">
        <v>161</v>
      </c>
      <c r="C2" s="88"/>
      <c r="D2" s="88"/>
      <c r="E2" s="88"/>
      <c r="F2" s="88"/>
      <c r="G2" s="88"/>
      <c r="H2" s="88"/>
      <c r="I2" s="88"/>
      <c r="J2" s="88"/>
    </row>
    <row r="3" spans="1:10" ht="8.1" customHeight="1" x14ac:dyDescent="0.3">
      <c r="A3" s="51"/>
      <c r="B3" s="98"/>
      <c r="C3" s="98"/>
      <c r="D3" s="98"/>
      <c r="E3" s="70"/>
      <c r="F3" s="61"/>
      <c r="G3" s="70"/>
      <c r="H3" s="69"/>
      <c r="I3" s="68"/>
      <c r="J3" s="67"/>
    </row>
    <row r="4" spans="1:10" ht="15.95" customHeight="1" x14ac:dyDescent="0.2">
      <c r="A4" s="51"/>
      <c r="B4" s="95" t="s">
        <v>160</v>
      </c>
      <c r="C4" s="93" t="s">
        <v>156</v>
      </c>
      <c r="D4" s="94"/>
      <c r="E4" s="66">
        <v>2500</v>
      </c>
      <c r="F4" s="61"/>
      <c r="G4" s="89" t="s">
        <v>159</v>
      </c>
      <c r="H4" s="89"/>
      <c r="I4" s="89"/>
      <c r="J4" s="90">
        <f>E6-J58</f>
        <v>940</v>
      </c>
    </row>
    <row r="5" spans="1:10" ht="15.95" customHeight="1" x14ac:dyDescent="0.2">
      <c r="A5" s="51"/>
      <c r="B5" s="96"/>
      <c r="C5" s="93" t="s">
        <v>155</v>
      </c>
      <c r="D5" s="94"/>
      <c r="E5" s="66">
        <v>500</v>
      </c>
      <c r="F5" s="61"/>
      <c r="G5" s="89"/>
      <c r="H5" s="89"/>
      <c r="I5" s="89"/>
      <c r="J5" s="90"/>
    </row>
    <row r="6" spans="1:10" ht="15.95" customHeight="1" x14ac:dyDescent="0.2">
      <c r="A6" s="51"/>
      <c r="B6" s="97"/>
      <c r="C6" s="91" t="s">
        <v>153</v>
      </c>
      <c r="D6" s="92"/>
      <c r="E6" s="65">
        <f>SUM(E4:E5)</f>
        <v>3000</v>
      </c>
      <c r="F6" s="61"/>
      <c r="G6" s="89" t="s">
        <v>158</v>
      </c>
      <c r="H6" s="89"/>
      <c r="I6" s="89"/>
      <c r="J6" s="90">
        <f>E9-J60</f>
        <v>960</v>
      </c>
    </row>
    <row r="7" spans="1:10" ht="15.95" customHeight="1" x14ac:dyDescent="0.2">
      <c r="A7" s="51"/>
      <c r="B7" s="95" t="s">
        <v>157</v>
      </c>
      <c r="C7" s="93" t="s">
        <v>156</v>
      </c>
      <c r="D7" s="94"/>
      <c r="E7" s="66">
        <v>2500</v>
      </c>
      <c r="F7" s="61"/>
      <c r="G7" s="89"/>
      <c r="H7" s="89"/>
      <c r="I7" s="89"/>
      <c r="J7" s="90"/>
    </row>
    <row r="8" spans="1:10" ht="15.95" customHeight="1" x14ac:dyDescent="0.2">
      <c r="A8" s="51"/>
      <c r="B8" s="96"/>
      <c r="C8" s="93" t="s">
        <v>155</v>
      </c>
      <c r="D8" s="94"/>
      <c r="E8" s="66">
        <v>500</v>
      </c>
      <c r="F8" s="61"/>
      <c r="G8" s="89" t="s">
        <v>154</v>
      </c>
      <c r="H8" s="89"/>
      <c r="I8" s="89"/>
      <c r="J8" s="90">
        <f>J6-J4</f>
        <v>20</v>
      </c>
    </row>
    <row r="9" spans="1:10" ht="15.95" customHeight="1" x14ac:dyDescent="0.2">
      <c r="A9" s="51"/>
      <c r="B9" s="97"/>
      <c r="C9" s="91" t="s">
        <v>153</v>
      </c>
      <c r="D9" s="92"/>
      <c r="E9" s="65">
        <f>SUM(E7:E8)</f>
        <v>3000</v>
      </c>
      <c r="F9" s="61"/>
      <c r="G9" s="89"/>
      <c r="H9" s="89"/>
      <c r="I9" s="89"/>
      <c r="J9" s="90"/>
    </row>
    <row r="10" spans="1:10" ht="15.95" customHeight="1" x14ac:dyDescent="0.3">
      <c r="A10" s="51"/>
      <c r="B10" s="64"/>
      <c r="C10" s="64"/>
      <c r="D10" s="63"/>
      <c r="E10" s="62"/>
      <c r="F10" s="61"/>
      <c r="G10" s="60"/>
      <c r="H10" s="60"/>
      <c r="I10" s="60"/>
      <c r="J10" s="59"/>
    </row>
    <row r="11" spans="1:10" ht="15.95" customHeight="1" x14ac:dyDescent="0.3">
      <c r="A11" s="51"/>
      <c r="B11" s="50" t="s">
        <v>152</v>
      </c>
      <c r="C11" s="56" t="s">
        <v>98</v>
      </c>
      <c r="D11" s="56" t="s">
        <v>97</v>
      </c>
      <c r="E11" s="55" t="s">
        <v>96</v>
      </c>
      <c r="F11" s="58"/>
      <c r="G11" s="50" t="s">
        <v>151</v>
      </c>
      <c r="H11" s="56" t="s">
        <v>98</v>
      </c>
      <c r="I11" s="56" t="s">
        <v>97</v>
      </c>
      <c r="J11" s="55" t="s">
        <v>96</v>
      </c>
    </row>
    <row r="12" spans="1:10" ht="15.75" customHeight="1" x14ac:dyDescent="0.3">
      <c r="A12" s="51"/>
      <c r="B12" s="53" t="s">
        <v>150</v>
      </c>
      <c r="C12" s="49">
        <v>1500</v>
      </c>
      <c r="D12" s="49">
        <v>1400</v>
      </c>
      <c r="E12" s="52">
        <f>Table1[Projected Cost]-Table1[Actual Cost]</f>
        <v>100</v>
      </c>
      <c r="F12" s="54"/>
      <c r="G12" s="53" t="s">
        <v>149</v>
      </c>
      <c r="H12" s="49">
        <v>0</v>
      </c>
      <c r="I12" s="49">
        <v>50</v>
      </c>
      <c r="J12" s="52">
        <f>Table2[Projected Cost]-Table2[Actual Cost]</f>
        <v>-50</v>
      </c>
    </row>
    <row r="13" spans="1:10" ht="15.75" customHeight="1" x14ac:dyDescent="0.3">
      <c r="A13" s="51"/>
      <c r="B13" s="53" t="s">
        <v>148</v>
      </c>
      <c r="C13" s="49">
        <v>60</v>
      </c>
      <c r="D13" s="49">
        <v>100</v>
      </c>
      <c r="E13" s="52">
        <f>Table1[Projected Cost]-Table1[Actual Cost]</f>
        <v>-40</v>
      </c>
      <c r="F13" s="54"/>
      <c r="G13" s="53" t="s">
        <v>147</v>
      </c>
      <c r="H13" s="49"/>
      <c r="I13" s="49"/>
      <c r="J13" s="52">
        <f>Table2[Projected Cost]-Table2[Actual Cost]</f>
        <v>0</v>
      </c>
    </row>
    <row r="14" spans="1:10" ht="15.75" customHeight="1" x14ac:dyDescent="0.3">
      <c r="A14" s="51"/>
      <c r="B14" s="53" t="s">
        <v>146</v>
      </c>
      <c r="C14" s="49">
        <v>50</v>
      </c>
      <c r="D14" s="49">
        <v>60</v>
      </c>
      <c r="E14" s="52">
        <f>Table1[Projected Cost]-Table1[Actual Cost]</f>
        <v>-10</v>
      </c>
      <c r="F14" s="54"/>
      <c r="G14" s="53" t="s">
        <v>145</v>
      </c>
      <c r="H14" s="49"/>
      <c r="I14" s="49"/>
      <c r="J14" s="52">
        <f>Table2[Projected Cost]-Table2[Actual Cost]</f>
        <v>0</v>
      </c>
    </row>
    <row r="15" spans="1:10" ht="15.75" customHeight="1" x14ac:dyDescent="0.3">
      <c r="A15" s="51"/>
      <c r="B15" s="53" t="s">
        <v>144</v>
      </c>
      <c r="C15" s="49">
        <v>200</v>
      </c>
      <c r="D15" s="49">
        <v>180</v>
      </c>
      <c r="E15" s="52">
        <f>Table1[Projected Cost]-Table1[Actual Cost]</f>
        <v>20</v>
      </c>
      <c r="F15" s="54"/>
      <c r="G15" s="53" t="s">
        <v>143</v>
      </c>
      <c r="H15" s="49"/>
      <c r="I15" s="49"/>
      <c r="J15" s="52">
        <f>Table2[Projected Cost]-Table2[Actual Cost]</f>
        <v>0</v>
      </c>
    </row>
    <row r="16" spans="1:10" ht="15.75" customHeight="1" x14ac:dyDescent="0.3">
      <c r="A16" s="51"/>
      <c r="B16" s="53" t="s">
        <v>142</v>
      </c>
      <c r="C16" s="49"/>
      <c r="D16" s="49"/>
      <c r="E16" s="52">
        <f>Table1[Projected Cost]-Table1[Actual Cost]</f>
        <v>0</v>
      </c>
      <c r="F16" s="54"/>
      <c r="G16" s="53" t="s">
        <v>141</v>
      </c>
      <c r="H16" s="49"/>
      <c r="I16" s="49"/>
      <c r="J16" s="52">
        <f>Table2[Projected Cost]-Table2[Actual Cost]</f>
        <v>0</v>
      </c>
    </row>
    <row r="17" spans="1:10" ht="15.75" customHeight="1" x14ac:dyDescent="0.3">
      <c r="A17" s="51"/>
      <c r="B17" s="53" t="s">
        <v>140</v>
      </c>
      <c r="C17" s="49"/>
      <c r="D17" s="49"/>
      <c r="E17" s="52">
        <f>Table1[Projected Cost]-Table1[Actual Cost]</f>
        <v>0</v>
      </c>
      <c r="F17" s="54"/>
      <c r="G17" s="53" t="s">
        <v>139</v>
      </c>
      <c r="H17" s="49"/>
      <c r="I17" s="49"/>
      <c r="J17" s="52">
        <f>Table2[Projected Cost]-Table2[Actual Cost]</f>
        <v>0</v>
      </c>
    </row>
    <row r="18" spans="1:10" ht="15.75" customHeight="1" x14ac:dyDescent="0.3">
      <c r="A18" s="51"/>
      <c r="B18" s="53" t="s">
        <v>138</v>
      </c>
      <c r="C18" s="49"/>
      <c r="D18" s="49"/>
      <c r="E18" s="52">
        <f>Table1[Projected Cost]-Table1[Actual Cost]</f>
        <v>0</v>
      </c>
      <c r="F18" s="54"/>
      <c r="G18" s="53" t="s">
        <v>88</v>
      </c>
      <c r="H18" s="49"/>
      <c r="I18" s="49"/>
      <c r="J18" s="52">
        <f>Table2[Projected Cost]-Table2[Actual Cost]</f>
        <v>0</v>
      </c>
    </row>
    <row r="19" spans="1:10" ht="15.75" customHeight="1" x14ac:dyDescent="0.3">
      <c r="A19" s="51"/>
      <c r="B19" s="53" t="s">
        <v>137</v>
      </c>
      <c r="C19" s="49"/>
      <c r="D19" s="49"/>
      <c r="E19" s="52">
        <f>Table1[Projected Cost]-Table1[Actual Cost]</f>
        <v>0</v>
      </c>
      <c r="F19" s="54"/>
      <c r="G19" s="53" t="s">
        <v>88</v>
      </c>
      <c r="H19" s="49"/>
      <c r="I19" s="49"/>
      <c r="J19" s="52">
        <f>Table2[Projected Cost]-Table2[Actual Cost]</f>
        <v>0</v>
      </c>
    </row>
    <row r="20" spans="1:10" ht="15.75" customHeight="1" x14ac:dyDescent="0.3">
      <c r="A20" s="51"/>
      <c r="B20" s="53" t="s">
        <v>136</v>
      </c>
      <c r="C20" s="49"/>
      <c r="D20" s="49"/>
      <c r="E20" s="52">
        <f>Table1[Projected Cost]-Table1[Actual Cost]</f>
        <v>0</v>
      </c>
      <c r="F20" s="54"/>
      <c r="G20" s="53" t="s">
        <v>88</v>
      </c>
      <c r="H20" s="49"/>
      <c r="I20" s="49"/>
      <c r="J20" s="52">
        <f>Table2[Projected Cost]-Table2[Actual Cost]</f>
        <v>0</v>
      </c>
    </row>
    <row r="21" spans="1:10" ht="15.75" customHeight="1" x14ac:dyDescent="0.3">
      <c r="A21" s="51"/>
      <c r="B21" s="53" t="s">
        <v>88</v>
      </c>
      <c r="C21" s="49"/>
      <c r="D21" s="49"/>
      <c r="E21" s="52">
        <f>Table1[Projected Cost]-Table1[Actual Cost]</f>
        <v>0</v>
      </c>
      <c r="F21" s="54"/>
      <c r="G21" s="50" t="s">
        <v>86</v>
      </c>
      <c r="H21" s="57">
        <f>SUBTOTAL(109,Table2[Projected Cost])</f>
        <v>0</v>
      </c>
      <c r="I21" s="49">
        <f>SUBTOTAL(109,Table2[Actual Cost])</f>
        <v>50</v>
      </c>
      <c r="J21" s="48">
        <f>SUBTOTAL(109,Table2[Difference])</f>
        <v>-50</v>
      </c>
    </row>
    <row r="22" spans="1:10" ht="15.75" customHeight="1" x14ac:dyDescent="0.3">
      <c r="A22" s="51"/>
      <c r="B22" s="50" t="s">
        <v>86</v>
      </c>
      <c r="C22" s="49">
        <f>SUBTOTAL(109,Table1[Projected Cost])</f>
        <v>1810</v>
      </c>
      <c r="D22" s="49">
        <f>SUBTOTAL(109,Table1[Actual Cost])</f>
        <v>1740</v>
      </c>
      <c r="E22" s="48">
        <f>SUBTOTAL(109,Table1[Difference])</f>
        <v>70</v>
      </c>
      <c r="F22" s="54"/>
      <c r="G22" s="99"/>
      <c r="H22" s="99"/>
      <c r="I22" s="99"/>
      <c r="J22" s="99"/>
    </row>
    <row r="23" spans="1:10" ht="15.75" customHeight="1" x14ac:dyDescent="0.3">
      <c r="A23" s="51"/>
      <c r="B23" s="86"/>
      <c r="C23" s="86"/>
      <c r="D23" s="86"/>
      <c r="E23" s="86"/>
      <c r="F23" s="54"/>
      <c r="G23" s="50" t="s">
        <v>135</v>
      </c>
      <c r="H23" s="56" t="s">
        <v>98</v>
      </c>
      <c r="I23" s="56" t="s">
        <v>97</v>
      </c>
      <c r="J23" s="55" t="s">
        <v>96</v>
      </c>
    </row>
    <row r="24" spans="1:10" ht="15.75" customHeight="1" x14ac:dyDescent="0.3">
      <c r="A24" s="51"/>
      <c r="B24" s="50" t="s">
        <v>134</v>
      </c>
      <c r="C24" s="56" t="s">
        <v>98</v>
      </c>
      <c r="D24" s="56" t="s">
        <v>97</v>
      </c>
      <c r="E24" s="55" t="s">
        <v>96</v>
      </c>
      <c r="F24" s="54"/>
      <c r="G24" s="53" t="s">
        <v>133</v>
      </c>
      <c r="H24" s="49"/>
      <c r="I24" s="49"/>
      <c r="J24" s="52">
        <f>Table8[Projected Cost]-Table8[Actual Cost]</f>
        <v>0</v>
      </c>
    </row>
    <row r="25" spans="1:10" ht="15.75" customHeight="1" x14ac:dyDescent="0.3">
      <c r="A25" s="51"/>
      <c r="B25" s="53" t="s">
        <v>132</v>
      </c>
      <c r="C25" s="49">
        <v>250</v>
      </c>
      <c r="D25" s="49">
        <v>250</v>
      </c>
      <c r="E25" s="52">
        <f>Table3[Projected Cost]-Table3[Actual Cost]</f>
        <v>0</v>
      </c>
      <c r="F25" s="54"/>
      <c r="G25" s="53" t="s">
        <v>131</v>
      </c>
      <c r="H25" s="49"/>
      <c r="I25" s="49"/>
      <c r="J25" s="52">
        <f>Table8[Projected Cost]-Table8[Actual Cost]</f>
        <v>0</v>
      </c>
    </row>
    <row r="26" spans="1:10" ht="15.75" customHeight="1" x14ac:dyDescent="0.3">
      <c r="A26" s="51"/>
      <c r="B26" s="53" t="s">
        <v>130</v>
      </c>
      <c r="C26" s="49"/>
      <c r="D26" s="49"/>
      <c r="E26" s="52">
        <f>Table3[Projected Cost]-Table3[Actual Cost]</f>
        <v>0</v>
      </c>
      <c r="F26" s="54"/>
      <c r="G26" s="53" t="s">
        <v>127</v>
      </c>
      <c r="H26" s="49"/>
      <c r="I26" s="49"/>
      <c r="J26" s="52">
        <f>Table8[Projected Cost]-Table8[Actual Cost]</f>
        <v>0</v>
      </c>
    </row>
    <row r="27" spans="1:10" ht="15.75" customHeight="1" x14ac:dyDescent="0.3">
      <c r="A27" s="51"/>
      <c r="B27" s="53" t="s">
        <v>129</v>
      </c>
      <c r="C27" s="49"/>
      <c r="D27" s="49"/>
      <c r="E27" s="52">
        <f>Table3[Projected Cost]-Table3[Actual Cost]</f>
        <v>0</v>
      </c>
      <c r="F27" s="54"/>
      <c r="G27" s="53" t="s">
        <v>127</v>
      </c>
      <c r="H27" s="49"/>
      <c r="I27" s="49"/>
      <c r="J27" s="52">
        <f>Table8[Projected Cost]-Table8[Actual Cost]</f>
        <v>0</v>
      </c>
    </row>
    <row r="28" spans="1:10" ht="15.75" customHeight="1" x14ac:dyDescent="0.3">
      <c r="A28" s="51"/>
      <c r="B28" s="53" t="s">
        <v>128</v>
      </c>
      <c r="C28" s="49"/>
      <c r="D28" s="49"/>
      <c r="E28" s="52">
        <f>Table3[Projected Cost]-Table3[Actual Cost]</f>
        <v>0</v>
      </c>
      <c r="F28" s="54"/>
      <c r="G28" s="53" t="s">
        <v>127</v>
      </c>
      <c r="H28" s="49"/>
      <c r="I28" s="49"/>
      <c r="J28" s="52">
        <f>Table8[Projected Cost]-Table8[Actual Cost]</f>
        <v>0</v>
      </c>
    </row>
    <row r="29" spans="1:10" ht="15.75" customHeight="1" x14ac:dyDescent="0.3">
      <c r="A29" s="51"/>
      <c r="B29" s="53" t="s">
        <v>126</v>
      </c>
      <c r="C29" s="49"/>
      <c r="D29" s="49"/>
      <c r="E29" s="52">
        <f>Table3[Projected Cost]-Table3[Actual Cost]</f>
        <v>0</v>
      </c>
      <c r="F29" s="54"/>
      <c r="G29" s="53" t="s">
        <v>88</v>
      </c>
      <c r="H29" s="49"/>
      <c r="I29" s="49"/>
      <c r="J29" s="52">
        <f>Table8[Projected Cost]-Table8[Actual Cost]</f>
        <v>0</v>
      </c>
    </row>
    <row r="30" spans="1:10" ht="15.75" customHeight="1" x14ac:dyDescent="0.3">
      <c r="A30" s="51"/>
      <c r="B30" s="53" t="s">
        <v>125</v>
      </c>
      <c r="C30" s="49"/>
      <c r="D30" s="49"/>
      <c r="E30" s="52">
        <f>Table3[Projected Cost]-Table3[Actual Cost]</f>
        <v>0</v>
      </c>
      <c r="F30" s="54"/>
      <c r="G30" s="50" t="s">
        <v>86</v>
      </c>
      <c r="H30" s="49">
        <f>SUBTOTAL(109,Table8[Projected Cost])</f>
        <v>0</v>
      </c>
      <c r="I30" s="49">
        <f>SUBTOTAL(109,Table8[Actual Cost])</f>
        <v>0</v>
      </c>
      <c r="J30" s="48">
        <f>SUBTOTAL(109,Table8[Difference])</f>
        <v>0</v>
      </c>
    </row>
    <row r="31" spans="1:10" ht="15.75" customHeight="1" x14ac:dyDescent="0.3">
      <c r="A31" s="51"/>
      <c r="B31" s="53" t="s">
        <v>88</v>
      </c>
      <c r="C31" s="49"/>
      <c r="D31" s="49"/>
      <c r="E31" s="52">
        <f>Table3[Projected Cost]-Table3[Actual Cost]</f>
        <v>0</v>
      </c>
      <c r="F31" s="54"/>
      <c r="G31" s="86"/>
      <c r="H31" s="86"/>
      <c r="I31" s="86"/>
      <c r="J31" s="86"/>
    </row>
    <row r="32" spans="1:10" ht="15.75" customHeight="1" x14ac:dyDescent="0.3">
      <c r="A32" s="51"/>
      <c r="B32" s="50" t="s">
        <v>86</v>
      </c>
      <c r="C32" s="49">
        <f>SUBTOTAL(109,Table3[Projected Cost])</f>
        <v>250</v>
      </c>
      <c r="D32" s="49">
        <f>SUBTOTAL(109,Table3[Actual Cost])</f>
        <v>250</v>
      </c>
      <c r="E32" s="48">
        <f>SUBTOTAL(109,Table3[Difference])</f>
        <v>0</v>
      </c>
      <c r="F32" s="54"/>
      <c r="G32" s="50" t="s">
        <v>124</v>
      </c>
      <c r="H32" s="56" t="s">
        <v>98</v>
      </c>
      <c r="I32" s="56" t="s">
        <v>97</v>
      </c>
      <c r="J32" s="55" t="s">
        <v>96</v>
      </c>
    </row>
    <row r="33" spans="1:10" ht="15.75" customHeight="1" x14ac:dyDescent="0.3">
      <c r="A33" s="51"/>
      <c r="B33" s="86"/>
      <c r="C33" s="86"/>
      <c r="D33" s="86"/>
      <c r="E33" s="86"/>
      <c r="F33" s="54"/>
      <c r="G33" s="53" t="s">
        <v>123</v>
      </c>
      <c r="H33" s="49"/>
      <c r="I33" s="49"/>
      <c r="J33" s="52">
        <f>Table9[Projected Cost]-Table9[Actual Cost]</f>
        <v>0</v>
      </c>
    </row>
    <row r="34" spans="1:10" ht="15.75" customHeight="1" x14ac:dyDescent="0.3">
      <c r="A34" s="51"/>
      <c r="B34" s="50" t="s">
        <v>122</v>
      </c>
      <c r="C34" s="56" t="s">
        <v>98</v>
      </c>
      <c r="D34" s="56" t="s">
        <v>97</v>
      </c>
      <c r="E34" s="55" t="s">
        <v>96</v>
      </c>
      <c r="F34" s="54"/>
      <c r="G34" s="53" t="s">
        <v>121</v>
      </c>
      <c r="H34" s="49"/>
      <c r="I34" s="49"/>
      <c r="J34" s="52">
        <f>Table9[Projected Cost]-Table9[Actual Cost]</f>
        <v>0</v>
      </c>
    </row>
    <row r="35" spans="1:10" ht="15.75" customHeight="1" x14ac:dyDescent="0.3">
      <c r="A35" s="51"/>
      <c r="B35" s="53" t="s">
        <v>120</v>
      </c>
      <c r="C35" s="49"/>
      <c r="D35" s="49"/>
      <c r="E35" s="52">
        <f>Table4[Projected Cost]-Table4[Actual Cost]</f>
        <v>0</v>
      </c>
      <c r="F35" s="54"/>
      <c r="G35" s="53" t="s">
        <v>119</v>
      </c>
      <c r="H35" s="49"/>
      <c r="I35" s="49"/>
      <c r="J35" s="52">
        <f>Table9[Projected Cost]-Table9[Actual Cost]</f>
        <v>0</v>
      </c>
    </row>
    <row r="36" spans="1:10" ht="15.75" customHeight="1" x14ac:dyDescent="0.3">
      <c r="A36" s="51"/>
      <c r="B36" s="53" t="s">
        <v>118</v>
      </c>
      <c r="C36" s="49"/>
      <c r="D36" s="49"/>
      <c r="E36" s="52">
        <f>Table4[Projected Cost]-Table4[Actual Cost]</f>
        <v>0</v>
      </c>
      <c r="F36" s="54"/>
      <c r="G36" s="53" t="s">
        <v>88</v>
      </c>
      <c r="H36" s="49"/>
      <c r="I36" s="49"/>
      <c r="J36" s="52">
        <f>Table9[Projected Cost]-Table9[Actual Cost]</f>
        <v>0</v>
      </c>
    </row>
    <row r="37" spans="1:10" ht="15.75" customHeight="1" x14ac:dyDescent="0.2">
      <c r="A37" s="51"/>
      <c r="B37" s="53" t="s">
        <v>117</v>
      </c>
      <c r="C37" s="49"/>
      <c r="D37" s="49"/>
      <c r="E37" s="52">
        <f>Table4[Projected Cost]-Table4[Actual Cost]</f>
        <v>0</v>
      </c>
      <c r="F37" s="54"/>
      <c r="G37" s="50" t="s">
        <v>86</v>
      </c>
      <c r="H37" s="49">
        <f>SUBTOTAL(109,Table9[Projected Cost])</f>
        <v>0</v>
      </c>
      <c r="I37" s="49">
        <f>SUBTOTAL(109,Table9[Actual Cost])</f>
        <v>0</v>
      </c>
      <c r="J37" s="48">
        <f>SUBTOTAL(109,Table9[Difference])</f>
        <v>0</v>
      </c>
    </row>
    <row r="38" spans="1:10" ht="15.75" customHeight="1" x14ac:dyDescent="0.2">
      <c r="A38" s="51"/>
      <c r="B38" s="53" t="s">
        <v>88</v>
      </c>
      <c r="C38" s="49"/>
      <c r="D38" s="49"/>
      <c r="E38" s="52">
        <f>Table4[Projected Cost]-Table4[Actual Cost]</f>
        <v>0</v>
      </c>
      <c r="F38" s="54"/>
      <c r="G38" s="86"/>
      <c r="H38" s="86"/>
      <c r="I38" s="86"/>
      <c r="J38" s="86"/>
    </row>
    <row r="39" spans="1:10" ht="15.75" customHeight="1" x14ac:dyDescent="0.2">
      <c r="A39" s="51"/>
      <c r="B39" s="50" t="s">
        <v>86</v>
      </c>
      <c r="C39" s="49">
        <f>SUBTOTAL(109,Table4[Projected Cost])</f>
        <v>0</v>
      </c>
      <c r="D39" s="49">
        <f>SUBTOTAL(109,Table4[Actual Cost])</f>
        <v>0</v>
      </c>
      <c r="E39" s="48">
        <f>SUBTOTAL(109,Table4[Difference])</f>
        <v>0</v>
      </c>
      <c r="F39" s="54"/>
      <c r="G39" s="50" t="s">
        <v>116</v>
      </c>
      <c r="H39" s="56" t="s">
        <v>98</v>
      </c>
      <c r="I39" s="56" t="s">
        <v>97</v>
      </c>
      <c r="J39" s="55" t="s">
        <v>96</v>
      </c>
    </row>
    <row r="40" spans="1:10" ht="15.75" customHeight="1" x14ac:dyDescent="0.2">
      <c r="A40" s="51"/>
      <c r="B40" s="86"/>
      <c r="C40" s="86"/>
      <c r="D40" s="86"/>
      <c r="E40" s="86"/>
      <c r="F40" s="54"/>
      <c r="G40" s="53" t="s">
        <v>115</v>
      </c>
      <c r="H40" s="49"/>
      <c r="I40" s="49"/>
      <c r="J40" s="52">
        <f>Table10[Projected Cost]-Table10[Actual Cost]</f>
        <v>0</v>
      </c>
    </row>
    <row r="41" spans="1:10" ht="15.75" customHeight="1" x14ac:dyDescent="0.2">
      <c r="A41" s="51"/>
      <c r="B41" s="50" t="s">
        <v>114</v>
      </c>
      <c r="C41" s="56" t="s">
        <v>98</v>
      </c>
      <c r="D41" s="56" t="s">
        <v>97</v>
      </c>
      <c r="E41" s="55" t="s">
        <v>96</v>
      </c>
      <c r="F41" s="54"/>
      <c r="G41" s="53" t="s">
        <v>113</v>
      </c>
      <c r="H41" s="49"/>
      <c r="I41" s="49"/>
      <c r="J41" s="52">
        <f>Table10[Projected Cost]-Table10[Actual Cost]</f>
        <v>0</v>
      </c>
    </row>
    <row r="42" spans="1:10" ht="15.75" customHeight="1" x14ac:dyDescent="0.2">
      <c r="A42" s="51"/>
      <c r="B42" s="53" t="s">
        <v>112</v>
      </c>
      <c r="C42" s="49"/>
      <c r="D42" s="49"/>
      <c r="E42" s="52">
        <f>Table5[Projected Cost]-Table5[Actual Cost]</f>
        <v>0</v>
      </c>
      <c r="F42" s="54"/>
      <c r="G42" s="53" t="s">
        <v>88</v>
      </c>
      <c r="H42" s="49"/>
      <c r="I42" s="49"/>
      <c r="J42" s="52">
        <f>Table10[Projected Cost]-Table10[Actual Cost]</f>
        <v>0</v>
      </c>
    </row>
    <row r="43" spans="1:10" ht="15.75" customHeight="1" x14ac:dyDescent="0.2">
      <c r="A43" s="51"/>
      <c r="B43" s="53" t="s">
        <v>111</v>
      </c>
      <c r="C43" s="49"/>
      <c r="D43" s="49"/>
      <c r="E43" s="52">
        <f>Table5[Projected Cost]-Table5[Actual Cost]</f>
        <v>0</v>
      </c>
      <c r="F43" s="54"/>
      <c r="G43" s="50" t="s">
        <v>86</v>
      </c>
      <c r="H43" s="49">
        <f>SUBTOTAL(109,Table10[Projected Cost])</f>
        <v>0</v>
      </c>
      <c r="I43" s="49">
        <f>SUBTOTAL(109,Table10[Actual Cost])</f>
        <v>0</v>
      </c>
      <c r="J43" s="48">
        <f>SUBTOTAL(109,Table10[Difference])</f>
        <v>0</v>
      </c>
    </row>
    <row r="44" spans="1:10" ht="15.75" customHeight="1" x14ac:dyDescent="0.2">
      <c r="A44" s="51"/>
      <c r="B44" s="53" t="s">
        <v>88</v>
      </c>
      <c r="C44" s="49"/>
      <c r="D44" s="49"/>
      <c r="E44" s="52">
        <f>Table5[Projected Cost]-Table5[Actual Cost]</f>
        <v>0</v>
      </c>
      <c r="F44" s="54"/>
      <c r="G44" s="86"/>
      <c r="H44" s="86"/>
      <c r="I44" s="86"/>
      <c r="J44" s="86"/>
    </row>
    <row r="45" spans="1:10" ht="15.75" customHeight="1" x14ac:dyDescent="0.2">
      <c r="A45" s="51"/>
      <c r="B45" s="50" t="s">
        <v>86</v>
      </c>
      <c r="C45" s="49">
        <f>SUBTOTAL(109,Table5[Projected Cost])</f>
        <v>0</v>
      </c>
      <c r="D45" s="49">
        <f>SUBTOTAL(109,Table5[Actual Cost])</f>
        <v>0</v>
      </c>
      <c r="E45" s="48">
        <f>SUBTOTAL(109,Table5[Difference])</f>
        <v>0</v>
      </c>
      <c r="F45" s="54"/>
      <c r="G45" s="50" t="s">
        <v>110</v>
      </c>
      <c r="H45" s="56" t="s">
        <v>98</v>
      </c>
      <c r="I45" s="56" t="s">
        <v>97</v>
      </c>
      <c r="J45" s="55" t="s">
        <v>96</v>
      </c>
    </row>
    <row r="46" spans="1:10" ht="15.75" customHeight="1" x14ac:dyDescent="0.2">
      <c r="A46" s="51"/>
      <c r="B46" s="86"/>
      <c r="C46" s="86"/>
      <c r="D46" s="86"/>
      <c r="E46" s="86"/>
      <c r="F46" s="54"/>
      <c r="G46" s="53" t="s">
        <v>109</v>
      </c>
      <c r="H46" s="49"/>
      <c r="I46" s="49"/>
      <c r="J46" s="52">
        <f>Table11[Projected Cost]-Table11[Actual Cost]</f>
        <v>0</v>
      </c>
    </row>
    <row r="47" spans="1:10" ht="15.75" customHeight="1" x14ac:dyDescent="0.2">
      <c r="A47" s="51"/>
      <c r="B47" s="50" t="s">
        <v>108</v>
      </c>
      <c r="C47" s="56" t="s">
        <v>98</v>
      </c>
      <c r="D47" s="56" t="s">
        <v>97</v>
      </c>
      <c r="E47" s="55" t="s">
        <v>96</v>
      </c>
      <c r="F47" s="54"/>
      <c r="G47" s="53" t="s">
        <v>107</v>
      </c>
      <c r="H47" s="49"/>
      <c r="I47" s="49"/>
      <c r="J47" s="52">
        <f>Table11[Projected Cost]-Table11[Actual Cost]</f>
        <v>0</v>
      </c>
    </row>
    <row r="48" spans="1:10" ht="15.75" customHeight="1" x14ac:dyDescent="0.2">
      <c r="A48" s="51"/>
      <c r="B48" s="53" t="s">
        <v>59</v>
      </c>
      <c r="C48" s="49"/>
      <c r="D48" s="49"/>
      <c r="E48" s="52">
        <f>Table6[Projected Cost]-Table6[Actual Cost]</f>
        <v>0</v>
      </c>
      <c r="F48" s="54"/>
      <c r="G48" s="53" t="s">
        <v>106</v>
      </c>
      <c r="H48" s="49"/>
      <c r="I48" s="49"/>
      <c r="J48" s="52">
        <f>Table11[Projected Cost]-Table11[Actual Cost]</f>
        <v>0</v>
      </c>
    </row>
    <row r="49" spans="1:10" ht="15.75" customHeight="1" x14ac:dyDescent="0.2">
      <c r="A49" s="51"/>
      <c r="B49" s="53" t="s">
        <v>95</v>
      </c>
      <c r="C49" s="49"/>
      <c r="D49" s="49"/>
      <c r="E49" s="52">
        <f>Table6[Projected Cost]-Table6[Actual Cost]</f>
        <v>0</v>
      </c>
      <c r="F49" s="54"/>
      <c r="G49" s="50" t="s">
        <v>86</v>
      </c>
      <c r="H49" s="49">
        <f>SUBTOTAL(109,Table11[Projected Cost])</f>
        <v>0</v>
      </c>
      <c r="I49" s="49">
        <f>SUBTOTAL(109,Table11[Actual Cost])</f>
        <v>0</v>
      </c>
      <c r="J49" s="48">
        <f>SUBTOTAL(109,Table11[Difference])</f>
        <v>0</v>
      </c>
    </row>
    <row r="50" spans="1:10" ht="15.75" customHeight="1" x14ac:dyDescent="0.2">
      <c r="A50" s="51"/>
      <c r="B50" s="53" t="s">
        <v>105</v>
      </c>
      <c r="C50" s="49"/>
      <c r="D50" s="49"/>
      <c r="E50" s="52">
        <f>Table6[Projected Cost]-Table6[Actual Cost]</f>
        <v>0</v>
      </c>
      <c r="F50" s="54"/>
      <c r="G50" s="86"/>
      <c r="H50" s="86"/>
      <c r="I50" s="86"/>
      <c r="J50" s="86"/>
    </row>
    <row r="51" spans="1:10" ht="15.75" customHeight="1" x14ac:dyDescent="0.2">
      <c r="A51" s="51"/>
      <c r="B51" s="53" t="s">
        <v>104</v>
      </c>
      <c r="C51" s="49"/>
      <c r="D51" s="49"/>
      <c r="E51" s="52">
        <f>Table6[Projected Cost]-Table6[Actual Cost]</f>
        <v>0</v>
      </c>
      <c r="F51" s="54"/>
      <c r="G51" s="50" t="s">
        <v>103</v>
      </c>
      <c r="H51" s="56" t="s">
        <v>98</v>
      </c>
      <c r="I51" s="56" t="s">
        <v>97</v>
      </c>
      <c r="J51" s="55" t="s">
        <v>96</v>
      </c>
    </row>
    <row r="52" spans="1:10" ht="15.75" customHeight="1" x14ac:dyDescent="0.2">
      <c r="A52" s="51"/>
      <c r="B52" s="53" t="s">
        <v>88</v>
      </c>
      <c r="C52" s="49"/>
      <c r="D52" s="49"/>
      <c r="E52" s="52">
        <f>Table6[Projected Cost]-Table6[Actual Cost]</f>
        <v>0</v>
      </c>
      <c r="F52" s="54"/>
      <c r="G52" s="53" t="s">
        <v>102</v>
      </c>
      <c r="H52" s="49"/>
      <c r="I52" s="49"/>
      <c r="J52" s="52">
        <f>Table12[Projected Cost]-Table12[Actual Cost]</f>
        <v>0</v>
      </c>
    </row>
    <row r="53" spans="1:10" ht="15.75" customHeight="1" x14ac:dyDescent="0.2">
      <c r="A53" s="51"/>
      <c r="B53" s="50" t="s">
        <v>86</v>
      </c>
      <c r="C53" s="49">
        <f>SUBTOTAL(109,Table6[Projected Cost])</f>
        <v>0</v>
      </c>
      <c r="D53" s="49">
        <f>SUBTOTAL(109,Table6[Actual Cost])</f>
        <v>0</v>
      </c>
      <c r="E53" s="48">
        <f>SUBTOTAL(109,Table6[Difference])</f>
        <v>0</v>
      </c>
      <c r="F53" s="54"/>
      <c r="G53" s="53" t="s">
        <v>101</v>
      </c>
      <c r="H53" s="49"/>
      <c r="I53" s="49"/>
      <c r="J53" s="52">
        <f>Table12[Projected Cost]-Table12[Actual Cost]</f>
        <v>0</v>
      </c>
    </row>
    <row r="54" spans="1:10" ht="15.75" customHeight="1" x14ac:dyDescent="0.2">
      <c r="A54" s="51"/>
      <c r="B54" s="86"/>
      <c r="C54" s="86"/>
      <c r="D54" s="86"/>
      <c r="E54" s="86"/>
      <c r="F54" s="54"/>
      <c r="G54" s="53" t="s">
        <v>100</v>
      </c>
      <c r="H54" s="49"/>
      <c r="I54" s="49"/>
      <c r="J54" s="52">
        <f>Table12[Projected Cost]-Table12[Actual Cost]</f>
        <v>0</v>
      </c>
    </row>
    <row r="55" spans="1:10" ht="15.75" customHeight="1" x14ac:dyDescent="0.2">
      <c r="A55" s="51"/>
      <c r="B55" s="50" t="s">
        <v>99</v>
      </c>
      <c r="C55" s="56" t="s">
        <v>98</v>
      </c>
      <c r="D55" s="56" t="s">
        <v>97</v>
      </c>
      <c r="E55" s="55" t="s">
        <v>96</v>
      </c>
      <c r="F55" s="54"/>
      <c r="G55" s="53" t="s">
        <v>88</v>
      </c>
      <c r="H55" s="49"/>
      <c r="I55" s="49"/>
      <c r="J55" s="52">
        <f>Table12[Projected Cost]-Table12[Actual Cost]</f>
        <v>0</v>
      </c>
    </row>
    <row r="56" spans="1:10" ht="15.75" customHeight="1" x14ac:dyDescent="0.2">
      <c r="A56" s="51"/>
      <c r="B56" s="53" t="s">
        <v>95</v>
      </c>
      <c r="C56" s="49"/>
      <c r="D56" s="49"/>
      <c r="E56" s="52">
        <f>Table7[Projected Cost]-Table7[Actual Cost]</f>
        <v>0</v>
      </c>
      <c r="F56" s="54"/>
      <c r="G56" s="50" t="s">
        <v>86</v>
      </c>
      <c r="H56" s="49">
        <f>SUBTOTAL(109,Table12[Projected Cost])</f>
        <v>0</v>
      </c>
      <c r="I56" s="49">
        <f>SUBTOTAL(109,Table12[Actual Cost])</f>
        <v>0</v>
      </c>
      <c r="J56" s="48">
        <f>SUBTOTAL(109,Table12[Difference])</f>
        <v>0</v>
      </c>
    </row>
    <row r="57" spans="1:10" ht="15.75" customHeight="1" x14ac:dyDescent="0.2">
      <c r="A57" s="51"/>
      <c r="B57" s="53" t="s">
        <v>94</v>
      </c>
      <c r="C57" s="49"/>
      <c r="D57" s="49"/>
      <c r="E57" s="52">
        <f>Table7[Projected Cost]-Table7[Actual Cost]</f>
        <v>0</v>
      </c>
      <c r="F57" s="47"/>
      <c r="G57" s="87"/>
      <c r="H57" s="87"/>
      <c r="I57" s="87"/>
      <c r="J57" s="87"/>
    </row>
    <row r="58" spans="1:10" ht="15.75" customHeight="1" x14ac:dyDescent="0.2">
      <c r="A58" s="51"/>
      <c r="B58" s="53" t="s">
        <v>60</v>
      </c>
      <c r="C58" s="49"/>
      <c r="D58" s="49"/>
      <c r="E58" s="52">
        <f>Table7[Projected Cost]-Table7[Actual Cost]</f>
        <v>0</v>
      </c>
      <c r="F58" s="47"/>
      <c r="G58" s="89" t="s">
        <v>93</v>
      </c>
      <c r="H58" s="89"/>
      <c r="I58" s="89"/>
      <c r="J58" s="90">
        <f>SUM(C22,C32,C39,C45,C53,C63,H21,H30,H37,H43,H49,H56)</f>
        <v>2060</v>
      </c>
    </row>
    <row r="59" spans="1:10" ht="15.75" customHeight="1" x14ac:dyDescent="0.2">
      <c r="A59" s="51"/>
      <c r="B59" s="53" t="s">
        <v>92</v>
      </c>
      <c r="C59" s="49"/>
      <c r="D59" s="49"/>
      <c r="E59" s="52">
        <f>Table7[Projected Cost]-Table7[Actual Cost]</f>
        <v>0</v>
      </c>
      <c r="F59" s="47"/>
      <c r="G59" s="89"/>
      <c r="H59" s="89"/>
      <c r="I59" s="89"/>
      <c r="J59" s="90"/>
    </row>
    <row r="60" spans="1:10" ht="15.75" customHeight="1" x14ac:dyDescent="0.2">
      <c r="A60" s="51"/>
      <c r="B60" s="53" t="s">
        <v>91</v>
      </c>
      <c r="C60" s="49"/>
      <c r="D60" s="49"/>
      <c r="E60" s="52">
        <f>Table7[Projected Cost]-Table7[Actual Cost]</f>
        <v>0</v>
      </c>
      <c r="F60" s="47"/>
      <c r="G60" s="89" t="s">
        <v>90</v>
      </c>
      <c r="H60" s="89"/>
      <c r="I60" s="89"/>
      <c r="J60" s="90">
        <f>SUM(D22,D32,D39,D45,D53,D63,I21,I30,I37,I43,I49,I56)</f>
        <v>2040</v>
      </c>
    </row>
    <row r="61" spans="1:10" ht="15.75" customHeight="1" x14ac:dyDescent="0.2">
      <c r="A61" s="51"/>
      <c r="B61" s="53" t="s">
        <v>89</v>
      </c>
      <c r="C61" s="49"/>
      <c r="D61" s="49"/>
      <c r="E61" s="52">
        <f>Table7[Projected Cost]-Table7[Actual Cost]</f>
        <v>0</v>
      </c>
      <c r="F61" s="47"/>
      <c r="G61" s="89"/>
      <c r="H61" s="89"/>
      <c r="I61" s="89"/>
      <c r="J61" s="90"/>
    </row>
    <row r="62" spans="1:10" ht="15.75" customHeight="1" x14ac:dyDescent="0.2">
      <c r="A62" s="51"/>
      <c r="B62" s="53" t="s">
        <v>88</v>
      </c>
      <c r="C62" s="49"/>
      <c r="D62" s="49"/>
      <c r="E62" s="52">
        <f>Table7[Projected Cost]-Table7[Actual Cost]</f>
        <v>0</v>
      </c>
      <c r="F62" s="47"/>
      <c r="G62" s="89" t="s">
        <v>87</v>
      </c>
      <c r="H62" s="89"/>
      <c r="I62" s="89"/>
      <c r="J62" s="90">
        <f>SUM(E22,E32,E39,E45,E53,E63,J21,J30,J37,J43,J49,J56)</f>
        <v>20</v>
      </c>
    </row>
    <row r="63" spans="1:10" ht="15.75" customHeight="1" x14ac:dyDescent="0.2">
      <c r="A63" s="51"/>
      <c r="B63" s="50" t="s">
        <v>86</v>
      </c>
      <c r="C63" s="49">
        <f>SUBTOTAL(109,Table7[Projected Cost])</f>
        <v>0</v>
      </c>
      <c r="D63" s="49">
        <f>SUBTOTAL(109,Table7[Actual Cost])</f>
        <v>0</v>
      </c>
      <c r="E63" s="48">
        <f>SUBTOTAL(109,Table7[Difference])</f>
        <v>0</v>
      </c>
      <c r="F63" s="47"/>
      <c r="G63" s="89"/>
      <c r="H63" s="89"/>
      <c r="I63" s="89"/>
      <c r="J63" s="90"/>
    </row>
    <row r="64" spans="1:10" ht="15.75" customHeight="1" x14ac:dyDescent="0.2"/>
  </sheetData>
  <mergeCells count="33">
    <mergeCell ref="J62:J63"/>
    <mergeCell ref="G62:I63"/>
    <mergeCell ref="J60:J61"/>
    <mergeCell ref="G60:I61"/>
    <mergeCell ref="G58:I59"/>
    <mergeCell ref="J58:J59"/>
    <mergeCell ref="G22:J22"/>
    <mergeCell ref="G31:J31"/>
    <mergeCell ref="G38:J38"/>
    <mergeCell ref="G44:J44"/>
    <mergeCell ref="G50:J50"/>
    <mergeCell ref="B2:J2"/>
    <mergeCell ref="G8:I9"/>
    <mergeCell ref="J8:J9"/>
    <mergeCell ref="C6:D6"/>
    <mergeCell ref="J4:J5"/>
    <mergeCell ref="C7:D7"/>
    <mergeCell ref="C8:D8"/>
    <mergeCell ref="C9:D9"/>
    <mergeCell ref="B7:B9"/>
    <mergeCell ref="B4:B6"/>
    <mergeCell ref="B3:D3"/>
    <mergeCell ref="G6:I7"/>
    <mergeCell ref="G4:I5"/>
    <mergeCell ref="J6:J7"/>
    <mergeCell ref="C4:D4"/>
    <mergeCell ref="C5:D5"/>
    <mergeCell ref="B23:E23"/>
    <mergeCell ref="B33:E33"/>
    <mergeCell ref="B40:E40"/>
    <mergeCell ref="B46:E46"/>
    <mergeCell ref="G57:J57"/>
    <mergeCell ref="B54:E54"/>
  </mergeCells>
  <conditionalFormatting sqref="E12:E22 E25:E32 E35:E39 E42:E45 E48:E53 E56:E63 J12:J21 J24:J30 J33:J37 J40:J43 J46:J49 J52:J56">
    <cfRule type="iconSet" priority="1">
      <iconSet iconSet="3Signs">
        <cfvo type="percent" val="0"/>
        <cfvo type="num" val="-20"/>
        <cfvo type="num" val="0"/>
      </iconSet>
    </cfRule>
  </conditionalFormatting>
  <pageMargins left="0.5" right="0.5" top="0.5" bottom="0.5" header="0.5" footer="0.5"/>
  <pageSetup scale="65" orientation="portrait" horizontalDpi="4294967292" r:id="rId1"/>
  <headerFooter alignWithMargins="0"/>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8"/>
  <sheetViews>
    <sheetView workbookViewId="0">
      <selection activeCell="D9" sqref="D9"/>
    </sheetView>
  </sheetViews>
  <sheetFormatPr defaultColWidth="9.140625" defaultRowHeight="12.75" x14ac:dyDescent="0.2"/>
  <cols>
    <col min="1" max="1" width="9.140625" style="10"/>
    <col min="2" max="2" width="33.85546875" style="10" bestFit="1" customWidth="1"/>
    <col min="3" max="3" width="11.7109375" style="10" bestFit="1" customWidth="1"/>
    <col min="4" max="4" width="33.85546875" style="42" bestFit="1" customWidth="1"/>
    <col min="5" max="5" width="11.7109375" style="10" bestFit="1" customWidth="1"/>
    <col min="6" max="6" width="9.140625" style="10"/>
    <col min="7" max="7" width="10.28515625" style="10" bestFit="1" customWidth="1"/>
    <col min="8" max="16384" width="9.140625" style="10"/>
  </cols>
  <sheetData>
    <row r="2" spans="2:10" ht="13.5" thickBot="1" x14ac:dyDescent="0.35">
      <c r="B2" s="101" t="s">
        <v>73</v>
      </c>
      <c r="C2" s="101"/>
    </row>
    <row r="3" spans="2:10" ht="12.95" x14ac:dyDescent="0.25">
      <c r="B3" s="1" t="s">
        <v>29</v>
      </c>
      <c r="C3" s="1" t="s">
        <v>30</v>
      </c>
      <c r="D3" s="43"/>
      <c r="E3" s="8"/>
      <c r="F3" s="8"/>
      <c r="G3" s="8"/>
      <c r="H3" s="8"/>
      <c r="I3" s="9"/>
      <c r="J3" s="9"/>
    </row>
    <row r="4" spans="2:10" ht="12.95" x14ac:dyDescent="0.25">
      <c r="B4" s="11" t="s">
        <v>173</v>
      </c>
      <c r="C4" s="12">
        <v>85000</v>
      </c>
      <c r="D4" s="43"/>
      <c r="E4" s="8"/>
      <c r="F4" s="8"/>
      <c r="G4" s="8"/>
      <c r="H4" s="8"/>
      <c r="I4" s="9"/>
      <c r="J4" s="9"/>
    </row>
    <row r="5" spans="2:10" ht="12.95" x14ac:dyDescent="0.25">
      <c r="B5" s="11" t="s">
        <v>174</v>
      </c>
      <c r="C5" s="20">
        <v>0</v>
      </c>
      <c r="D5" s="43" t="s">
        <v>175</v>
      </c>
      <c r="E5" s="8"/>
      <c r="F5" s="8"/>
      <c r="G5" s="8"/>
      <c r="H5" s="8"/>
      <c r="I5" s="9"/>
      <c r="J5" s="9"/>
    </row>
    <row r="6" spans="2:10" ht="12.95" x14ac:dyDescent="0.25">
      <c r="B6" s="13" t="s">
        <v>31</v>
      </c>
      <c r="C6" s="19">
        <f>SUM(C4:C5)</f>
        <v>85000</v>
      </c>
      <c r="D6" s="41"/>
      <c r="E6" s="8"/>
      <c r="F6" s="8"/>
      <c r="G6" s="8"/>
      <c r="H6" s="8"/>
      <c r="I6" s="9"/>
      <c r="J6" s="9"/>
    </row>
    <row r="7" spans="2:10" ht="12.95" x14ac:dyDescent="0.25">
      <c r="B7" s="9"/>
      <c r="C7" s="9"/>
      <c r="D7" s="43"/>
      <c r="E7" s="9"/>
      <c r="F7" s="9"/>
      <c r="G7" s="9"/>
      <c r="H7" s="9"/>
      <c r="I7" s="9"/>
      <c r="J7" s="9"/>
    </row>
    <row r="8" spans="2:10" ht="13.5" thickBot="1" x14ac:dyDescent="0.3">
      <c r="B8" s="102" t="s">
        <v>74</v>
      </c>
      <c r="C8" s="103"/>
      <c r="D8" s="43"/>
      <c r="E8" s="9"/>
      <c r="F8" s="9"/>
      <c r="G8" s="9"/>
      <c r="H8" s="9"/>
      <c r="I8" s="9"/>
      <c r="J8" s="9"/>
    </row>
    <row r="9" spans="2:10" ht="12.95" x14ac:dyDescent="0.3">
      <c r="B9" s="104" t="s">
        <v>32</v>
      </c>
      <c r="C9" s="104"/>
      <c r="D9" s="44"/>
      <c r="E9" s="8"/>
      <c r="F9" s="8"/>
      <c r="G9" s="8"/>
      <c r="H9" s="8"/>
      <c r="I9" s="9"/>
      <c r="J9" s="9"/>
    </row>
    <row r="10" spans="2:10" ht="12.95" x14ac:dyDescent="0.3">
      <c r="B10" s="11" t="s">
        <v>33</v>
      </c>
      <c r="C10" s="17">
        <f>0.0692*C4</f>
        <v>5882</v>
      </c>
      <c r="D10" s="44" t="s">
        <v>76</v>
      </c>
      <c r="E10" s="8"/>
      <c r="F10" s="8"/>
      <c r="G10" s="8"/>
      <c r="H10" s="8"/>
      <c r="I10" s="9"/>
      <c r="J10" s="9"/>
    </row>
    <row r="11" spans="2:10" ht="12.95" x14ac:dyDescent="0.3">
      <c r="B11" s="11" t="s">
        <v>75</v>
      </c>
      <c r="C11" s="18">
        <v>0</v>
      </c>
      <c r="D11" s="44" t="s">
        <v>77</v>
      </c>
      <c r="E11" s="8"/>
      <c r="F11" s="8"/>
      <c r="G11" s="8"/>
      <c r="H11" s="8"/>
      <c r="I11" s="9"/>
      <c r="J11" s="9"/>
    </row>
    <row r="12" spans="2:10" ht="12.95" x14ac:dyDescent="0.3">
      <c r="B12" s="13" t="s">
        <v>34</v>
      </c>
      <c r="C12" s="4">
        <f>SUM(C10:C11)</f>
        <v>5882</v>
      </c>
      <c r="D12" s="44"/>
      <c r="E12" s="8"/>
      <c r="F12" s="8"/>
      <c r="G12" s="8"/>
      <c r="H12" s="8"/>
      <c r="I12" s="9"/>
      <c r="J12" s="9"/>
    </row>
    <row r="13" spans="2:10" ht="12.95" x14ac:dyDescent="0.3">
      <c r="B13" s="13"/>
      <c r="C13" s="4"/>
      <c r="D13" s="44"/>
      <c r="E13" s="8"/>
      <c r="F13" s="8"/>
      <c r="G13" s="8"/>
      <c r="H13" s="8"/>
      <c r="I13" s="9"/>
      <c r="J13" s="9"/>
    </row>
    <row r="14" spans="2:10" ht="12.95" x14ac:dyDescent="0.25">
      <c r="B14" s="100" t="s">
        <v>35</v>
      </c>
      <c r="C14" s="100"/>
      <c r="D14" s="43"/>
      <c r="E14" s="8"/>
      <c r="F14" s="8"/>
      <c r="G14" s="8"/>
      <c r="H14" s="8"/>
      <c r="I14" s="9"/>
      <c r="J14" s="9"/>
    </row>
    <row r="15" spans="2:10" ht="12.95" x14ac:dyDescent="0.25">
      <c r="B15" s="11" t="s">
        <v>36</v>
      </c>
      <c r="C15" s="12">
        <v>1200</v>
      </c>
      <c r="D15" s="43"/>
      <c r="E15" s="8"/>
      <c r="F15" s="8"/>
      <c r="G15" s="8"/>
      <c r="H15" s="8"/>
      <c r="I15" s="9"/>
      <c r="J15" s="9"/>
    </row>
    <row r="16" spans="2:10" ht="12.95" x14ac:dyDescent="0.25">
      <c r="B16" s="11" t="s">
        <v>37</v>
      </c>
      <c r="C16" s="12">
        <v>900</v>
      </c>
      <c r="D16" s="43"/>
      <c r="E16" s="8"/>
      <c r="F16" s="8"/>
      <c r="G16" s="8"/>
      <c r="H16" s="8"/>
      <c r="I16" s="9"/>
      <c r="J16" s="9"/>
    </row>
    <row r="17" spans="2:10" ht="12.95" x14ac:dyDescent="0.25">
      <c r="B17" s="11" t="s">
        <v>38</v>
      </c>
      <c r="C17" s="12">
        <v>1625</v>
      </c>
      <c r="D17" s="43" t="s">
        <v>78</v>
      </c>
      <c r="E17" s="8"/>
      <c r="F17" s="8"/>
      <c r="G17" s="8"/>
      <c r="H17" s="8"/>
      <c r="I17" s="9"/>
      <c r="J17" s="9"/>
    </row>
    <row r="18" spans="2:10" ht="12.95" x14ac:dyDescent="0.25">
      <c r="B18" s="11" t="s">
        <v>39</v>
      </c>
      <c r="C18" s="20">
        <v>1200</v>
      </c>
      <c r="D18" s="43"/>
      <c r="E18" s="8"/>
      <c r="F18" s="8"/>
      <c r="G18" s="8"/>
      <c r="H18" s="8"/>
      <c r="I18" s="9"/>
      <c r="J18" s="9"/>
    </row>
    <row r="19" spans="2:10" ht="12.95" x14ac:dyDescent="0.25">
      <c r="B19" s="13" t="s">
        <v>40</v>
      </c>
      <c r="C19" s="23">
        <f>SUM(C15:C18)</f>
        <v>4925</v>
      </c>
      <c r="D19" s="41"/>
      <c r="E19" s="8"/>
      <c r="F19" s="8"/>
      <c r="G19" s="8"/>
      <c r="H19" s="8"/>
      <c r="I19" s="9"/>
      <c r="J19" s="9"/>
    </row>
    <row r="20" spans="2:10" ht="12.95" x14ac:dyDescent="0.25">
      <c r="B20" s="1"/>
      <c r="C20" s="16"/>
      <c r="D20" s="41"/>
      <c r="E20" s="8"/>
      <c r="F20" s="8"/>
      <c r="G20" s="8"/>
      <c r="H20" s="8"/>
      <c r="I20" s="9"/>
      <c r="J20" s="9"/>
    </row>
    <row r="21" spans="2:10" ht="12.95" x14ac:dyDescent="0.25">
      <c r="B21" s="100" t="s">
        <v>41</v>
      </c>
      <c r="C21" s="100"/>
      <c r="D21" s="43"/>
      <c r="E21" s="8"/>
      <c r="F21" s="8"/>
      <c r="G21" s="8"/>
      <c r="H21" s="8"/>
      <c r="I21" s="9"/>
      <c r="J21" s="9"/>
    </row>
    <row r="22" spans="2:10" ht="12.95" x14ac:dyDescent="0.25">
      <c r="B22" s="11" t="s">
        <v>42</v>
      </c>
      <c r="C22" s="12">
        <v>8291</v>
      </c>
      <c r="D22" s="43"/>
      <c r="E22" s="8"/>
      <c r="F22" s="8"/>
      <c r="G22" s="8"/>
      <c r="H22" s="8"/>
      <c r="I22" s="9"/>
      <c r="J22" s="9"/>
    </row>
    <row r="23" spans="2:10" ht="12.95" x14ac:dyDescent="0.25">
      <c r="B23" s="11" t="s">
        <v>43</v>
      </c>
      <c r="C23" s="12">
        <v>6343</v>
      </c>
      <c r="D23" s="43"/>
      <c r="E23" s="8"/>
      <c r="F23" s="8"/>
      <c r="G23" s="8"/>
      <c r="H23" s="8"/>
      <c r="I23" s="9"/>
      <c r="J23" s="9"/>
    </row>
    <row r="24" spans="2:10" ht="12.95" x14ac:dyDescent="0.25">
      <c r="B24" s="11" t="s">
        <v>44</v>
      </c>
      <c r="C24" s="12">
        <v>3600</v>
      </c>
      <c r="D24" s="43"/>
      <c r="E24" s="8"/>
      <c r="F24" s="8"/>
      <c r="G24" s="8"/>
      <c r="H24" s="8"/>
      <c r="I24" s="9"/>
      <c r="J24" s="9"/>
    </row>
    <row r="25" spans="2:10" ht="12.95" x14ac:dyDescent="0.25">
      <c r="B25" s="11" t="s">
        <v>45</v>
      </c>
      <c r="C25" s="12">
        <v>8451</v>
      </c>
      <c r="D25" s="43"/>
      <c r="E25" s="8"/>
      <c r="F25" s="8"/>
      <c r="G25" s="8"/>
      <c r="H25" s="8"/>
      <c r="I25" s="9"/>
      <c r="J25" s="9"/>
    </row>
    <row r="26" spans="2:10" ht="12.95" x14ac:dyDescent="0.25">
      <c r="B26" s="11" t="s">
        <v>46</v>
      </c>
      <c r="C26" s="20">
        <v>23644</v>
      </c>
      <c r="D26" s="43"/>
      <c r="E26" s="8"/>
      <c r="F26" s="8"/>
      <c r="G26" s="8"/>
      <c r="H26" s="8"/>
      <c r="I26" s="9"/>
      <c r="J26" s="9"/>
    </row>
    <row r="27" spans="2:10" ht="12.95" x14ac:dyDescent="0.25">
      <c r="B27" s="13" t="s">
        <v>47</v>
      </c>
      <c r="C27" s="23">
        <f>SUM(C22:C26)</f>
        <v>50329</v>
      </c>
      <c r="D27" s="41"/>
      <c r="E27" s="8"/>
      <c r="F27" s="8"/>
      <c r="G27" s="8"/>
      <c r="H27" s="8"/>
      <c r="I27" s="9"/>
      <c r="J27" s="9"/>
    </row>
    <row r="28" spans="2:10" ht="12.95" x14ac:dyDescent="0.25">
      <c r="B28" s="100" t="s">
        <v>48</v>
      </c>
      <c r="C28" s="100"/>
      <c r="D28" s="43"/>
      <c r="E28" s="8"/>
      <c r="F28" s="8"/>
      <c r="G28" s="8"/>
      <c r="H28" s="8"/>
      <c r="I28" s="9"/>
      <c r="J28" s="9"/>
    </row>
    <row r="29" spans="2:10" ht="12.95" x14ac:dyDescent="0.25">
      <c r="B29" s="11" t="s">
        <v>49</v>
      </c>
      <c r="C29" s="12">
        <v>15000</v>
      </c>
      <c r="D29" s="43"/>
      <c r="E29" s="8"/>
      <c r="F29" s="8"/>
      <c r="G29" s="8"/>
      <c r="H29" s="8"/>
      <c r="I29" s="9"/>
      <c r="J29" s="9"/>
    </row>
    <row r="30" spans="2:10" ht="12.95" x14ac:dyDescent="0.25">
      <c r="B30" s="11" t="s">
        <v>81</v>
      </c>
      <c r="C30" s="12">
        <v>0</v>
      </c>
      <c r="D30" s="43"/>
      <c r="E30" s="8"/>
      <c r="F30" s="8"/>
      <c r="G30" s="8"/>
      <c r="H30" s="8"/>
      <c r="I30" s="9"/>
      <c r="J30" s="9"/>
    </row>
    <row r="31" spans="2:10" ht="12.95" x14ac:dyDescent="0.25">
      <c r="B31" s="11" t="s">
        <v>50</v>
      </c>
      <c r="C31" s="12">
        <v>6503</v>
      </c>
      <c r="D31" s="43" t="s">
        <v>79</v>
      </c>
      <c r="E31" s="21"/>
      <c r="F31" s="8"/>
      <c r="G31" s="8"/>
      <c r="H31" s="8"/>
      <c r="I31" s="9"/>
      <c r="J31" s="9"/>
    </row>
    <row r="32" spans="2:10" ht="12.95" x14ac:dyDescent="0.25">
      <c r="B32" s="11" t="s">
        <v>50</v>
      </c>
      <c r="C32" s="12">
        <v>0</v>
      </c>
      <c r="D32" s="43" t="s">
        <v>80</v>
      </c>
      <c r="E32" s="22"/>
      <c r="F32" s="8"/>
      <c r="G32" s="8"/>
      <c r="H32" s="8"/>
      <c r="I32" s="9"/>
      <c r="J32" s="9"/>
    </row>
    <row r="33" spans="2:10" ht="12.95" x14ac:dyDescent="0.25">
      <c r="B33" s="11" t="s">
        <v>51</v>
      </c>
      <c r="C33" s="20">
        <v>3250</v>
      </c>
      <c r="D33" s="43" t="s">
        <v>85</v>
      </c>
      <c r="E33" s="8"/>
      <c r="F33" s="8"/>
      <c r="G33" s="8"/>
      <c r="H33" s="8"/>
      <c r="I33" s="9"/>
      <c r="J33" s="9"/>
    </row>
    <row r="34" spans="2:10" ht="12.95" x14ac:dyDescent="0.25">
      <c r="B34" s="13" t="s">
        <v>52</v>
      </c>
      <c r="C34" s="23">
        <f>SUM(C29:C33)</f>
        <v>24753</v>
      </c>
      <c r="D34" s="41"/>
      <c r="E34" s="8"/>
      <c r="F34" s="8"/>
      <c r="G34" s="8"/>
      <c r="H34" s="8"/>
      <c r="I34" s="9"/>
      <c r="J34" s="9"/>
    </row>
    <row r="35" spans="2:10" ht="12.95" x14ac:dyDescent="0.25">
      <c r="B35" s="100" t="s">
        <v>53</v>
      </c>
      <c r="C35" s="100"/>
      <c r="D35" s="43" t="s">
        <v>82</v>
      </c>
      <c r="E35" s="8"/>
      <c r="F35" s="8"/>
      <c r="G35" s="8"/>
      <c r="H35" s="8"/>
      <c r="I35" s="9"/>
      <c r="J35" s="9"/>
    </row>
    <row r="36" spans="2:10" ht="12.95" x14ac:dyDescent="0.25">
      <c r="B36" s="11" t="s">
        <v>54</v>
      </c>
      <c r="C36" s="12">
        <v>1800</v>
      </c>
      <c r="D36" s="43"/>
      <c r="E36" s="8"/>
      <c r="F36" s="8"/>
      <c r="G36" s="8"/>
      <c r="H36" s="8"/>
      <c r="I36" s="9"/>
      <c r="J36" s="9"/>
    </row>
    <row r="37" spans="2:10" ht="12.95" x14ac:dyDescent="0.25">
      <c r="B37" s="11" t="s">
        <v>55</v>
      </c>
      <c r="C37" s="12">
        <v>0</v>
      </c>
      <c r="D37" s="43"/>
      <c r="E37" s="8"/>
      <c r="F37" s="8"/>
      <c r="G37" s="8"/>
      <c r="H37" s="8"/>
      <c r="I37" s="9"/>
      <c r="J37" s="9"/>
    </row>
    <row r="38" spans="2:10" ht="12.95" x14ac:dyDescent="0.25">
      <c r="B38" s="11" t="s">
        <v>56</v>
      </c>
      <c r="C38" s="12">
        <v>1200</v>
      </c>
      <c r="D38" s="43"/>
      <c r="E38" s="8"/>
      <c r="F38" s="8"/>
      <c r="G38" s="8"/>
      <c r="H38" s="8"/>
      <c r="I38" s="9"/>
      <c r="J38" s="9"/>
    </row>
    <row r="39" spans="2:10" ht="12.95" x14ac:dyDescent="0.25">
      <c r="B39" s="11" t="s">
        <v>57</v>
      </c>
      <c r="C39" s="12">
        <v>3600</v>
      </c>
      <c r="D39" s="43"/>
      <c r="E39" s="8"/>
      <c r="F39" s="8"/>
      <c r="G39" s="8"/>
      <c r="H39" s="8"/>
      <c r="I39" s="9"/>
      <c r="J39" s="9"/>
    </row>
    <row r="40" spans="2:10" ht="12.95" x14ac:dyDescent="0.25">
      <c r="B40" s="11" t="s">
        <v>58</v>
      </c>
      <c r="C40" s="12">
        <v>0</v>
      </c>
      <c r="D40" s="43"/>
      <c r="E40" s="8"/>
      <c r="F40" s="8"/>
      <c r="G40" s="8"/>
      <c r="H40" s="8"/>
      <c r="I40" s="9"/>
      <c r="J40" s="9"/>
    </row>
    <row r="41" spans="2:10" ht="12.95" x14ac:dyDescent="0.25">
      <c r="B41" s="11" t="s">
        <v>59</v>
      </c>
      <c r="C41" s="12">
        <v>4800</v>
      </c>
      <c r="D41" s="43"/>
      <c r="E41" s="8"/>
      <c r="F41" s="8"/>
      <c r="G41" s="8"/>
      <c r="H41" s="8"/>
      <c r="I41" s="9"/>
      <c r="J41" s="9"/>
    </row>
    <row r="42" spans="2:10" ht="12.95" x14ac:dyDescent="0.25">
      <c r="B42" s="11" t="s">
        <v>60</v>
      </c>
      <c r="C42" s="12">
        <v>4200</v>
      </c>
      <c r="D42" s="43"/>
      <c r="E42" s="8"/>
      <c r="F42" s="8"/>
      <c r="G42" s="8"/>
      <c r="H42" s="8"/>
      <c r="I42" s="9"/>
      <c r="J42" s="9"/>
    </row>
    <row r="43" spans="2:10" ht="12.95" x14ac:dyDescent="0.25">
      <c r="B43" s="11" t="s">
        <v>61</v>
      </c>
      <c r="C43" s="12">
        <v>2710</v>
      </c>
      <c r="D43" s="43"/>
      <c r="E43" s="8"/>
      <c r="F43" s="8"/>
      <c r="G43" s="8"/>
      <c r="H43" s="8"/>
      <c r="I43" s="9"/>
      <c r="J43" s="9"/>
    </row>
    <row r="44" spans="2:10" ht="12.95" x14ac:dyDescent="0.25">
      <c r="B44" s="11" t="s">
        <v>62</v>
      </c>
      <c r="C44" s="20">
        <v>2000</v>
      </c>
      <c r="D44" s="43"/>
      <c r="E44" s="8"/>
      <c r="F44" s="8"/>
      <c r="G44" s="8"/>
      <c r="H44" s="8"/>
      <c r="I44" s="9"/>
      <c r="J44" s="9"/>
    </row>
    <row r="45" spans="2:10" ht="12.95" x14ac:dyDescent="0.25">
      <c r="B45" s="1" t="s">
        <v>63</v>
      </c>
      <c r="C45" s="23">
        <f>SUM(C36:C44)</f>
        <v>20310</v>
      </c>
      <c r="D45" s="41"/>
      <c r="E45" s="8"/>
      <c r="F45" s="8"/>
      <c r="G45" s="8"/>
      <c r="H45" s="8"/>
      <c r="I45" s="9"/>
      <c r="J45" s="9"/>
    </row>
    <row r="46" spans="2:10" x14ac:dyDescent="0.2">
      <c r="B46" s="9"/>
      <c r="C46" s="9"/>
      <c r="E46" s="9"/>
      <c r="F46" s="9"/>
      <c r="H46" s="8"/>
      <c r="I46" s="8"/>
      <c r="J46" s="8"/>
    </row>
    <row r="47" spans="2:10" x14ac:dyDescent="0.2">
      <c r="B47" s="13" t="s">
        <v>64</v>
      </c>
      <c r="C47" s="14">
        <f>C12+C19+C27+C34+C45</f>
        <v>106199</v>
      </c>
      <c r="D47" s="45" t="s">
        <v>83</v>
      </c>
      <c r="E47" s="9"/>
      <c r="F47" s="9"/>
      <c r="H47" s="8"/>
      <c r="I47" s="8"/>
      <c r="J47" s="8"/>
    </row>
    <row r="48" spans="2:10" x14ac:dyDescent="0.2">
      <c r="B48" s="13" t="s">
        <v>65</v>
      </c>
      <c r="C48" s="15">
        <f>C6-C47</f>
        <v>-21199</v>
      </c>
    </row>
  </sheetData>
  <mergeCells count="7">
    <mergeCell ref="B14:C14"/>
    <mergeCell ref="B21:C21"/>
    <mergeCell ref="B28:C28"/>
    <mergeCell ref="B35:C35"/>
    <mergeCell ref="B2:C2"/>
    <mergeCell ref="B8:C8"/>
    <mergeCell ref="B9:C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1"/>
  <sheetViews>
    <sheetView workbookViewId="0">
      <selection activeCell="E30" sqref="E30"/>
    </sheetView>
  </sheetViews>
  <sheetFormatPr defaultColWidth="9.140625" defaultRowHeight="15" x14ac:dyDescent="0.25"/>
  <cols>
    <col min="1" max="1" width="9.140625" style="24"/>
    <col min="2" max="2" width="28.140625" style="24" bestFit="1" customWidth="1"/>
    <col min="3" max="3" width="10.28515625" style="24" bestFit="1" customWidth="1"/>
    <col min="4" max="4" width="11" style="24" bestFit="1" customWidth="1"/>
    <col min="5" max="5" width="31.7109375" style="24" bestFit="1" customWidth="1"/>
    <col min="6" max="6" width="10.28515625" style="24" bestFit="1" customWidth="1"/>
    <col min="7" max="7" width="24.7109375" style="24" bestFit="1" customWidth="1"/>
    <col min="8" max="16384" width="9.140625" style="24"/>
  </cols>
  <sheetData>
    <row r="2" spans="2:11" ht="15.75" thickBot="1" x14ac:dyDescent="0.3">
      <c r="B2" s="106" t="s">
        <v>176</v>
      </c>
      <c r="C2" s="106"/>
      <c r="D2" s="106"/>
      <c r="E2" s="106"/>
      <c r="F2" s="106"/>
    </row>
    <row r="3" spans="2:11" ht="14.1" x14ac:dyDescent="0.3">
      <c r="B3" s="105" t="s">
        <v>0</v>
      </c>
      <c r="C3" s="105"/>
      <c r="D3" s="25"/>
      <c r="E3" s="30" t="s">
        <v>17</v>
      </c>
      <c r="F3" s="25"/>
      <c r="G3" s="2"/>
      <c r="H3" s="2"/>
      <c r="I3" s="2"/>
      <c r="J3" s="2"/>
      <c r="K3" s="2"/>
    </row>
    <row r="4" spans="2:11" ht="14.1" x14ac:dyDescent="0.3">
      <c r="B4" s="31" t="s">
        <v>1</v>
      </c>
      <c r="C4" s="32">
        <v>3500</v>
      </c>
      <c r="D4" s="7"/>
      <c r="E4" s="31" t="s">
        <v>18</v>
      </c>
      <c r="F4" s="32">
        <v>7678</v>
      </c>
      <c r="G4" s="3"/>
      <c r="H4" s="25"/>
      <c r="I4" s="25"/>
      <c r="J4" s="25"/>
      <c r="K4" s="2"/>
    </row>
    <row r="5" spans="2:11" ht="14.1" x14ac:dyDescent="0.3">
      <c r="B5" s="31" t="s">
        <v>2</v>
      </c>
      <c r="C5" s="33">
        <v>7000</v>
      </c>
      <c r="D5" s="7"/>
      <c r="E5" s="31" t="s">
        <v>19</v>
      </c>
      <c r="F5" s="32">
        <v>4037</v>
      </c>
      <c r="G5" s="3"/>
      <c r="H5" s="25"/>
      <c r="I5" s="25"/>
      <c r="J5" s="25"/>
      <c r="K5" s="2"/>
    </row>
    <row r="6" spans="2:11" ht="14.1" x14ac:dyDescent="0.3">
      <c r="B6" s="34" t="s">
        <v>3</v>
      </c>
      <c r="C6" s="35">
        <f>C4+C5</f>
        <v>10500</v>
      </c>
      <c r="E6" s="31" t="s">
        <v>20</v>
      </c>
      <c r="F6" s="32">
        <v>782</v>
      </c>
      <c r="G6" s="3"/>
      <c r="H6" s="25"/>
      <c r="I6" s="25"/>
      <c r="J6" s="25"/>
      <c r="K6" s="2"/>
    </row>
    <row r="7" spans="2:11" ht="14.1" x14ac:dyDescent="0.3">
      <c r="B7" s="7"/>
      <c r="C7" s="7"/>
      <c r="D7" s="7"/>
      <c r="E7" s="31" t="s">
        <v>21</v>
      </c>
      <c r="F7" s="32">
        <v>8139</v>
      </c>
      <c r="G7" s="3"/>
      <c r="H7" s="25"/>
      <c r="I7" s="25"/>
      <c r="J7" s="25"/>
      <c r="K7" s="2"/>
    </row>
    <row r="8" spans="2:11" ht="14.1" x14ac:dyDescent="0.3">
      <c r="B8" s="30" t="s">
        <v>4</v>
      </c>
      <c r="C8" s="25"/>
      <c r="D8" s="7"/>
      <c r="E8" s="31" t="s">
        <v>22</v>
      </c>
      <c r="F8" s="33">
        <v>6337</v>
      </c>
      <c r="G8" s="3"/>
      <c r="H8" s="25"/>
      <c r="I8" s="25"/>
      <c r="J8" s="25"/>
      <c r="K8" s="2"/>
    </row>
    <row r="9" spans="2:11" ht="14.1" x14ac:dyDescent="0.3">
      <c r="B9" s="31" t="s">
        <v>5</v>
      </c>
      <c r="C9" s="32">
        <v>67647</v>
      </c>
      <c r="D9" s="7"/>
      <c r="E9" s="34" t="s">
        <v>23</v>
      </c>
      <c r="F9" s="36">
        <f>SUM(F4:F8)</f>
        <v>26973</v>
      </c>
      <c r="G9" s="26"/>
      <c r="H9" s="25"/>
      <c r="I9" s="25"/>
      <c r="J9" s="25"/>
      <c r="K9" s="2"/>
    </row>
    <row r="10" spans="2:11" ht="14.1" x14ac:dyDescent="0.3">
      <c r="B10" s="31" t="s">
        <v>6</v>
      </c>
      <c r="C10" s="33">
        <v>13190</v>
      </c>
      <c r="D10" s="7"/>
      <c r="E10" s="7"/>
      <c r="F10" s="7"/>
      <c r="G10" s="2"/>
      <c r="H10" s="2"/>
      <c r="I10" s="2"/>
      <c r="J10" s="2"/>
      <c r="K10" s="2"/>
    </row>
    <row r="11" spans="2:11" ht="14.1" x14ac:dyDescent="0.3">
      <c r="B11" s="34" t="s">
        <v>7</v>
      </c>
      <c r="C11" s="37">
        <f>C9+C10</f>
        <v>80837</v>
      </c>
      <c r="D11" s="35"/>
      <c r="E11" s="30" t="s">
        <v>24</v>
      </c>
      <c r="F11" s="25"/>
      <c r="G11" s="25"/>
      <c r="H11" s="2"/>
      <c r="I11" s="2"/>
      <c r="J11" s="2"/>
      <c r="K11" s="2"/>
    </row>
    <row r="12" spans="2:11" ht="14.1" x14ac:dyDescent="0.3">
      <c r="B12" s="7"/>
      <c r="C12" s="7"/>
      <c r="D12" s="7"/>
      <c r="E12" s="31" t="s">
        <v>18</v>
      </c>
      <c r="F12" s="32">
        <v>8070</v>
      </c>
      <c r="G12" s="3"/>
      <c r="H12" s="25"/>
      <c r="I12" s="25"/>
      <c r="J12" s="25"/>
      <c r="K12" s="2"/>
    </row>
    <row r="13" spans="2:11" ht="14.1" x14ac:dyDescent="0.3">
      <c r="B13" s="30" t="s">
        <v>8</v>
      </c>
      <c r="C13" s="25"/>
      <c r="D13" s="7"/>
      <c r="E13" s="31" t="s">
        <v>19</v>
      </c>
      <c r="F13" s="32">
        <v>20842</v>
      </c>
      <c r="G13" s="3"/>
      <c r="H13" s="25"/>
      <c r="I13" s="25"/>
      <c r="J13" s="25"/>
      <c r="K13" s="2"/>
    </row>
    <row r="14" spans="2:11" ht="14.1" x14ac:dyDescent="0.3">
      <c r="B14" s="31" t="s">
        <v>9</v>
      </c>
      <c r="C14" s="32">
        <v>360000</v>
      </c>
      <c r="D14" s="7"/>
      <c r="E14" s="31" t="s">
        <v>20</v>
      </c>
      <c r="F14" s="32">
        <v>15218</v>
      </c>
      <c r="G14" s="3"/>
      <c r="H14" s="25"/>
      <c r="I14" s="25"/>
      <c r="J14" s="25"/>
      <c r="K14" s="2"/>
    </row>
    <row r="15" spans="2:11" ht="14.1" x14ac:dyDescent="0.3">
      <c r="B15" s="31" t="s">
        <v>10</v>
      </c>
      <c r="C15" s="32">
        <v>30000</v>
      </c>
      <c r="D15" s="7"/>
      <c r="E15" s="31" t="s">
        <v>21</v>
      </c>
      <c r="F15" s="32">
        <v>0</v>
      </c>
      <c r="G15" s="3"/>
      <c r="H15" s="25"/>
      <c r="I15" s="25"/>
      <c r="J15" s="25"/>
      <c r="K15" s="2"/>
    </row>
    <row r="16" spans="2:11" ht="14.1" x14ac:dyDescent="0.3">
      <c r="B16" s="31" t="s">
        <v>11</v>
      </c>
      <c r="C16" s="32">
        <v>7070</v>
      </c>
      <c r="D16" s="7"/>
      <c r="E16" s="31" t="s">
        <v>22</v>
      </c>
      <c r="F16" s="33">
        <v>273444</v>
      </c>
      <c r="G16" s="3"/>
      <c r="H16" s="25"/>
      <c r="I16" s="25"/>
      <c r="J16" s="25"/>
      <c r="K16" s="2"/>
    </row>
    <row r="17" spans="1:11" ht="14.1" x14ac:dyDescent="0.3">
      <c r="B17" s="31" t="s">
        <v>12</v>
      </c>
      <c r="C17" s="32">
        <v>71000</v>
      </c>
      <c r="D17" s="7"/>
      <c r="E17" s="34" t="s">
        <v>25</v>
      </c>
      <c r="F17" s="36">
        <f>SUM(F12:F16)</f>
        <v>317574</v>
      </c>
      <c r="G17" s="26"/>
      <c r="H17" s="25"/>
      <c r="I17" s="25"/>
      <c r="J17" s="25"/>
      <c r="K17" s="2"/>
    </row>
    <row r="18" spans="1:11" ht="14.1" x14ac:dyDescent="0.3">
      <c r="B18" s="31" t="s">
        <v>13</v>
      </c>
      <c r="C18" s="32">
        <v>20000</v>
      </c>
      <c r="D18" s="7"/>
      <c r="E18" s="7"/>
      <c r="F18" s="7"/>
      <c r="G18" s="2"/>
      <c r="H18" s="2"/>
      <c r="I18" s="2"/>
      <c r="J18" s="2"/>
      <c r="K18" s="2"/>
    </row>
    <row r="19" spans="1:11" ht="14.1" x14ac:dyDescent="0.3">
      <c r="B19" s="31" t="s">
        <v>14</v>
      </c>
      <c r="C19" s="33">
        <v>10000</v>
      </c>
      <c r="D19" s="7"/>
      <c r="E19" s="34" t="s">
        <v>26</v>
      </c>
      <c r="F19" s="38">
        <f>F9+F17</f>
        <v>344547</v>
      </c>
      <c r="H19" s="25"/>
      <c r="I19" s="2"/>
      <c r="K19" s="2"/>
    </row>
    <row r="20" spans="1:11" ht="14.1" x14ac:dyDescent="0.3">
      <c r="B20" s="34" t="s">
        <v>15</v>
      </c>
      <c r="C20" s="36">
        <f>SUM(C14:C19)</f>
        <v>498070</v>
      </c>
      <c r="D20" s="35"/>
      <c r="E20" s="39"/>
      <c r="F20" s="39"/>
      <c r="G20" s="5"/>
      <c r="H20" s="5"/>
      <c r="I20" s="5"/>
      <c r="J20" s="5"/>
      <c r="K20" s="5"/>
    </row>
    <row r="21" spans="1:11" ht="14.1" x14ac:dyDescent="0.3">
      <c r="B21" s="7"/>
      <c r="C21" s="7"/>
      <c r="D21" s="7"/>
      <c r="E21" s="34" t="s">
        <v>27</v>
      </c>
      <c r="F21" s="35">
        <f>C23-F19</f>
        <v>244860</v>
      </c>
      <c r="G21" s="5"/>
      <c r="H21" s="5"/>
      <c r="I21" s="5"/>
      <c r="J21" s="5"/>
      <c r="K21" s="5"/>
    </row>
    <row r="22" spans="1:11" ht="14.1" x14ac:dyDescent="0.3">
      <c r="G22" s="2"/>
      <c r="H22" s="2"/>
      <c r="I22" s="2"/>
      <c r="J22" s="2"/>
      <c r="K22" s="3"/>
    </row>
    <row r="23" spans="1:11" ht="14.45" thickBot="1" x14ac:dyDescent="0.35">
      <c r="B23" s="34" t="s">
        <v>16</v>
      </c>
      <c r="C23" s="40">
        <f>C6+C11+C20</f>
        <v>589407</v>
      </c>
      <c r="E23" s="34" t="s">
        <v>28</v>
      </c>
      <c r="F23" s="40">
        <f>F21+F19</f>
        <v>589407</v>
      </c>
      <c r="G23" s="2"/>
      <c r="K23" s="3"/>
    </row>
    <row r="24" spans="1:11" ht="14.45" thickTop="1" x14ac:dyDescent="0.3">
      <c r="B24" s="2"/>
      <c r="C24" s="2"/>
      <c r="D24" s="2"/>
      <c r="G24" s="25"/>
      <c r="H24" s="25"/>
      <c r="I24" s="2"/>
      <c r="J24" s="25"/>
      <c r="K24" s="3"/>
    </row>
    <row r="25" spans="1:11" ht="14.1" x14ac:dyDescent="0.3">
      <c r="B25" s="2"/>
      <c r="C25" s="2"/>
      <c r="D25" s="2"/>
      <c r="E25" s="2"/>
      <c r="F25" s="2"/>
      <c r="G25" s="2"/>
      <c r="H25" s="2"/>
      <c r="I25" s="2"/>
      <c r="J25" s="2"/>
      <c r="K25" s="3"/>
    </row>
    <row r="26" spans="1:11" ht="14.1" x14ac:dyDescent="0.3">
      <c r="D26" s="2"/>
      <c r="E26" s="2"/>
      <c r="F26" s="2"/>
      <c r="I26" s="2"/>
      <c r="K26" s="3"/>
    </row>
    <row r="27" spans="1:11" ht="14.1" x14ac:dyDescent="0.3">
      <c r="A27" s="6" t="s">
        <v>66</v>
      </c>
      <c r="B27" s="3" t="s">
        <v>162</v>
      </c>
    </row>
    <row r="28" spans="1:11" ht="14.1" x14ac:dyDescent="0.3">
      <c r="A28" s="27" t="s">
        <v>67</v>
      </c>
      <c r="B28" s="24" t="s">
        <v>70</v>
      </c>
    </row>
    <row r="29" spans="1:11" ht="14.1" x14ac:dyDescent="0.3">
      <c r="A29" s="27" t="s">
        <v>68</v>
      </c>
      <c r="B29" s="24" t="s">
        <v>69</v>
      </c>
    </row>
    <row r="30" spans="1:11" ht="14.1" x14ac:dyDescent="0.3">
      <c r="A30" s="28" t="s">
        <v>71</v>
      </c>
      <c r="B30" s="29" t="s">
        <v>72</v>
      </c>
    </row>
    <row r="31" spans="1:11" ht="14.1" x14ac:dyDescent="0.3">
      <c r="B31" s="24" t="s">
        <v>84</v>
      </c>
    </row>
  </sheetData>
  <mergeCells count="2">
    <mergeCell ref="B3:C3"/>
    <mergeCell ref="B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D16"/>
  <sheetViews>
    <sheetView workbookViewId="0">
      <selection activeCell="B21" sqref="B21"/>
    </sheetView>
  </sheetViews>
  <sheetFormatPr defaultRowHeight="15" x14ac:dyDescent="0.25"/>
  <cols>
    <col min="1" max="1" width="24" bestFit="1" customWidth="1"/>
    <col min="3" max="3" width="13.28515625" bestFit="1" customWidth="1"/>
  </cols>
  <sheetData>
    <row r="10" spans="1:4" ht="16.5" thickBot="1" x14ac:dyDescent="0.3">
      <c r="A10" s="107" t="s">
        <v>185</v>
      </c>
      <c r="B10" s="107"/>
      <c r="C10" s="107"/>
      <c r="D10" s="107"/>
    </row>
    <row r="11" spans="1:4" ht="15.75" x14ac:dyDescent="0.25">
      <c r="A11" s="73" t="s">
        <v>183</v>
      </c>
      <c r="B11" s="73"/>
      <c r="C11" s="80">
        <v>500</v>
      </c>
      <c r="D11" s="73" t="s">
        <v>189</v>
      </c>
    </row>
    <row r="12" spans="1:4" ht="15.75" x14ac:dyDescent="0.25">
      <c r="A12" s="73" t="s">
        <v>184</v>
      </c>
      <c r="B12" s="73"/>
      <c r="C12" s="81">
        <v>35</v>
      </c>
      <c r="D12" s="73" t="s">
        <v>190</v>
      </c>
    </row>
    <row r="13" spans="1:4" ht="15.75" x14ac:dyDescent="0.25">
      <c r="A13" s="73" t="s">
        <v>188</v>
      </c>
      <c r="B13" s="73"/>
      <c r="C13" s="82">
        <v>7.0000000000000007E-2</v>
      </c>
      <c r="D13" s="73" t="s">
        <v>191</v>
      </c>
    </row>
    <row r="14" spans="1:4" ht="15.75" x14ac:dyDescent="0.25">
      <c r="A14" s="73" t="s">
        <v>186</v>
      </c>
      <c r="B14" s="73"/>
      <c r="C14" s="81">
        <v>12</v>
      </c>
      <c r="D14" s="73" t="s">
        <v>192</v>
      </c>
    </row>
    <row r="15" spans="1:4" ht="15.75" x14ac:dyDescent="0.25">
      <c r="A15" s="73"/>
      <c r="B15" s="73"/>
      <c r="C15" s="73"/>
      <c r="D15" s="73"/>
    </row>
    <row r="16" spans="1:4" ht="15.75" x14ac:dyDescent="0.25">
      <c r="A16" s="73" t="s">
        <v>187</v>
      </c>
      <c r="B16" s="73"/>
      <c r="C16" s="83">
        <f>FV(C13/C14,C12*C14,-C11,0,)</f>
        <v>900527.30062825989</v>
      </c>
      <c r="D16" s="73"/>
    </row>
  </sheetData>
  <mergeCells count="1">
    <mergeCell ref="A10:D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Outline</vt:lpstr>
      <vt:lpstr>Personal Monthly Budget</vt:lpstr>
      <vt:lpstr>IncomeStatement</vt:lpstr>
      <vt:lpstr>Statement of Wealth</vt:lpstr>
      <vt:lpstr>Savings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ckadanso</dc:creator>
  <cp:lastModifiedBy>ckadanso</cp:lastModifiedBy>
  <dcterms:created xsi:type="dcterms:W3CDTF">2020-01-31T18:34:25Z</dcterms:created>
  <dcterms:modified xsi:type="dcterms:W3CDTF">2021-05-05T00:55:40Z</dcterms:modified>
</cp:coreProperties>
</file>